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05" windowWidth="11385" windowHeight="4485" tabRatio="191" activeTab="7"/>
  </bookViews>
  <sheets>
    <sheet name="KT " sheetId="1" r:id="rId1"/>
    <sheet name="00000000" sheetId="2" state="veryHidden" r:id="rId2"/>
    <sheet name="10000000" sheetId="3" state="veryHidden" r:id="rId3"/>
    <sheet name="XXXXXXXX" sheetId="4" state="veryHidden" r:id="rId4"/>
    <sheet name="XXXXXXX0" sheetId="5" state="veryHidden" r:id="rId5"/>
    <sheet name="XXXXXXX1" sheetId="6" state="veryHidden" r:id="rId6"/>
    <sheet name="XL4Poppy" sheetId="7" state="hidden" r:id="rId7"/>
    <sheet name="QT" sheetId="8" r:id="rId8"/>
    <sheet name="Sheet2" sheetId="9" r:id="rId9"/>
  </sheets>
  <externalReferences>
    <externalReference r:id="rId12"/>
    <externalReference r:id="rId13"/>
    <externalReference r:id="rId14"/>
  </externalReferences>
  <definedNames>
    <definedName name="_Builtin0" localSheetId="0" hidden="1">'KT '!$A$4:$AG$63</definedName>
    <definedName name="_Builtin0" localSheetId="7" hidden="1">'QT'!$A$4:$AG$13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6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COMPUTER</author>
    <author>Color</author>
  </authors>
  <commentList>
    <comment ref="I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-10dd khong  dong bao hiem
</t>
        </r>
      </text>
    </comment>
    <comment ref="J1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comments8.xml><?xml version="1.0" encoding="utf-8"?>
<comments xmlns="http://schemas.openxmlformats.org/spreadsheetml/2006/main">
  <authors>
    <author>COMPUTER</author>
    <author>Color</author>
  </authors>
  <commentList>
    <comment ref="I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-10dd khong  dong bao hiem
</t>
        </r>
      </text>
    </comment>
    <comment ref="J8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sharedStrings.xml><?xml version="1.0" encoding="utf-8"?>
<sst xmlns="http://schemas.openxmlformats.org/spreadsheetml/2006/main" count="295" uniqueCount="191">
  <si>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</si>
  <si>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</si>
  <si>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</si>
  <si>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</si>
  <si>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</si>
  <si>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</si>
  <si>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</si>
  <si>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</si>
  <si>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</si>
  <si>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</si>
  <si>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</si>
  <si>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</si>
  <si>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</si>
  <si>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</si>
  <si>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</si>
  <si>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</si>
  <si>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</si>
  <si>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</si>
  <si>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</si>
  <si>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</si>
  <si>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</si>
  <si>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</si>
  <si>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</si>
  <si>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</si>
  <si>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</si>
  <si>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</si>
  <si>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</si>
  <si>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</si>
  <si>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</si>
  <si>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</si>
  <si>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</si>
  <si>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</si>
  <si>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</si>
  <si>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</si>
  <si>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</si>
  <si>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</si>
  <si>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</si>
  <si>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</si>
  <si>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</si>
  <si>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</si>
  <si>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</si>
  <si>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</si>
  <si>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</si>
  <si>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</si>
  <si>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</si>
  <si>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</si>
  <si>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</si>
  <si>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</si>
  <si>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</si>
  <si>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</si>
  <si>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</si>
  <si>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</si>
  <si>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</si>
  <si>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Nguyễn Thị Kim</t>
  </si>
  <si>
    <t>Trần Thị Quỳnh Như</t>
  </si>
  <si>
    <t>hsv</t>
  </si>
  <si>
    <t>Đoan TN</t>
  </si>
  <si>
    <t>LỚP C17 QT - GVCV : LÊ ĐỨC TÂM</t>
  </si>
  <si>
    <t>BẢNG TỔNG HỢP ĐIỂM RÈN LUYỆN HỌC KỲ 1  NĂM 2019-2020</t>
  </si>
  <si>
    <t>Nguyễn Trần Mỹ</t>
  </si>
  <si>
    <t>Diện</t>
  </si>
  <si>
    <t>Nguyễn Quốc</t>
  </si>
  <si>
    <t>Dũng</t>
  </si>
  <si>
    <t>Huỳnh Hà Minh</t>
  </si>
  <si>
    <t>Duy</t>
  </si>
  <si>
    <t>Trương Thị Cẩm</t>
  </si>
  <si>
    <t>Giang</t>
  </si>
  <si>
    <t>Châu Như</t>
  </si>
  <si>
    <t>Hạ</t>
  </si>
  <si>
    <t>Nguyễn Thị Thu</t>
  </si>
  <si>
    <t>Huệ</t>
  </si>
  <si>
    <t>Phan Thị Kim</t>
  </si>
  <si>
    <t>Hương</t>
  </si>
  <si>
    <t>Huỳnh Thị</t>
  </si>
  <si>
    <t>Lại</t>
  </si>
  <si>
    <t>Nguyễn Thị</t>
  </si>
  <si>
    <t>Lẹ</t>
  </si>
  <si>
    <t>Loan</t>
  </si>
  <si>
    <t>Huỳnh Thị Diễm</t>
  </si>
  <si>
    <t>My</t>
  </si>
  <si>
    <t>Nguyễn Thị Thanh</t>
  </si>
  <si>
    <t>Ngân</t>
  </si>
  <si>
    <t>Nguyễn Thị Yến</t>
  </si>
  <si>
    <t>Nhi</t>
  </si>
  <si>
    <t>Huỳnh Thị Quỳnh</t>
  </si>
  <si>
    <t>Như</t>
  </si>
  <si>
    <t>Đặng Thị Thúy</t>
  </si>
  <si>
    <t>Quyên</t>
  </si>
  <si>
    <t>Ngô Thị</t>
  </si>
  <si>
    <t>Thẩm</t>
  </si>
  <si>
    <t>Thảo</t>
  </si>
  <si>
    <t>Văn Thị Bích</t>
  </si>
  <si>
    <t>Thịnh</t>
  </si>
  <si>
    <t>Nguyễn Thị Lệ</t>
  </si>
  <si>
    <t>Thu</t>
  </si>
  <si>
    <t>Nguyễn Trần Minh</t>
  </si>
  <si>
    <t>Thúy</t>
  </si>
  <si>
    <t>Lê Nguyễn Minh</t>
  </si>
  <si>
    <t>Trang</t>
  </si>
  <si>
    <t>Đặng Thị Kim</t>
  </si>
  <si>
    <t>Trọng</t>
  </si>
  <si>
    <t>Cao Thị Bích</t>
  </si>
  <si>
    <t>Tuyền</t>
  </si>
  <si>
    <t>Nguyễn Thị Bạch</t>
  </si>
  <si>
    <t>Tuyết</t>
  </si>
  <si>
    <t>Đỗ Minh</t>
  </si>
  <si>
    <t>Úy</t>
  </si>
  <si>
    <t>Cao Thị Mỹ</t>
  </si>
  <si>
    <t>Yên</t>
  </si>
  <si>
    <t>Nguyễn Mỹ</t>
  </si>
  <si>
    <t>Hiền</t>
  </si>
  <si>
    <t>Bằng Thị Thu</t>
  </si>
  <si>
    <t>Hoa</t>
  </si>
  <si>
    <t>Thi</t>
  </si>
  <si>
    <t>Nguyễn Trương Mỹ</t>
  </si>
  <si>
    <t>Hồng</t>
  </si>
  <si>
    <t>Phan Thị Lan</t>
  </si>
  <si>
    <t>Anh</t>
  </si>
  <si>
    <t>Trương Thị Trúc</t>
  </si>
  <si>
    <t>Ly</t>
  </si>
  <si>
    <t>Lê Thị Ngọc</t>
  </si>
  <si>
    <t>Hằng</t>
  </si>
  <si>
    <t>Lê Huỳnh Uyển</t>
  </si>
  <si>
    <t>Vy</t>
  </si>
  <si>
    <t>17CQ3403010002</t>
  </si>
  <si>
    <t>17CQ3403010003</t>
  </si>
  <si>
    <t>17CQ3403010004</t>
  </si>
  <si>
    <t>17CQ3403010005</t>
  </si>
  <si>
    <t>17CQ3403010006</t>
  </si>
  <si>
    <t>17CQ3403010008</t>
  </si>
  <si>
    <t>17CQ3403010009</t>
  </si>
  <si>
    <t>17CQ3403010011</t>
  </si>
  <si>
    <t>17CQ3403010012</t>
  </si>
  <si>
    <t>17CQ3403010014</t>
  </si>
  <si>
    <t>17CQ3403010015</t>
  </si>
  <si>
    <t>17CQ3403010016</t>
  </si>
  <si>
    <t>17CQ3403010018</t>
  </si>
  <si>
    <t>17CQ3403010019</t>
  </si>
  <si>
    <t>17CQ3403010020</t>
  </si>
  <si>
    <t>17CQ3403010021</t>
  </si>
  <si>
    <t>17CQ3403010022</t>
  </si>
  <si>
    <t>17CQ3403010023</t>
  </si>
  <si>
    <t>17CQ3403010024</t>
  </si>
  <si>
    <t>17CQ3403010025</t>
  </si>
  <si>
    <t>17CQ3403010027</t>
  </si>
  <si>
    <t>17CQ3403010028</t>
  </si>
  <si>
    <t>17CQ3403010031</t>
  </si>
  <si>
    <t>17CQ3403010032</t>
  </si>
  <si>
    <t>17CQ3403010033</t>
  </si>
  <si>
    <t>17CQ3403010034</t>
  </si>
  <si>
    <t>17CQ3403010035</t>
  </si>
  <si>
    <t>17CQ3403010036</t>
  </si>
  <si>
    <t>17CQ3403010038</t>
  </si>
  <si>
    <t>17CQ3403010039</t>
  </si>
  <si>
    <t>17CQ3403010041</t>
  </si>
  <si>
    <t>17CQ3403010042</t>
  </si>
  <si>
    <t>17CQ3403010043</t>
  </si>
  <si>
    <t>17CQ3403010046</t>
  </si>
  <si>
    <t>LỚP C17 KT - GVCV :ĐẶNG LÊ TRẦN VŨ</t>
  </si>
  <si>
    <t xml:space="preserve">P. HT, </t>
  </si>
  <si>
    <t xml:space="preserve">LT, </t>
  </si>
  <si>
    <t>17CQ3401010003</t>
  </si>
  <si>
    <t>Nguyễn Trường</t>
  </si>
  <si>
    <t>Gian</t>
  </si>
  <si>
    <t>17CQ3401010004</t>
  </si>
  <si>
    <t>Lê Chí</t>
  </si>
  <si>
    <t>Hào</t>
  </si>
  <si>
    <t>17CQ3401010017</t>
  </si>
  <si>
    <t>Ngô Thanh</t>
  </si>
  <si>
    <t>Huyền</t>
  </si>
  <si>
    <t>17CQ3401010009</t>
  </si>
  <si>
    <t>Nguyễn Văn</t>
  </si>
  <si>
    <t>Lợi</t>
  </si>
  <si>
    <t>17CQ3401010010</t>
  </si>
  <si>
    <t>Nguyễn Minh</t>
  </si>
  <si>
    <t>Phát</t>
  </si>
  <si>
    <t>17CQ3401010011</t>
  </si>
  <si>
    <t>Lê Thị Bích</t>
  </si>
  <si>
    <t>Phương</t>
  </si>
  <si>
    <t>17CQ3401010012</t>
  </si>
  <si>
    <t>Thoa</t>
  </si>
  <si>
    <t>17CQ3401010014</t>
  </si>
  <si>
    <t>Đỗ Thị Huệ</t>
  </si>
  <si>
    <t>Trân</t>
  </si>
  <si>
    <t>17CQ3401010015</t>
  </si>
  <si>
    <t>Võ Thị Huyền</t>
  </si>
  <si>
    <t xml:space="preserve">BTCĐ, </t>
  </si>
  <si>
    <t xml:space="preserve">PBTCH, </t>
  </si>
  <si>
    <t xml:space="preserve">LPHT, UVCĐ, </t>
  </si>
  <si>
    <t xml:space="preserve">PBTCĐ, </t>
  </si>
  <si>
    <t xml:space="preserve">UVCĐ,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</si>
</sst>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0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8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1" fontId="11" fillId="39" borderId="14" xfId="0" applyNumberFormat="1" applyFont="1" applyFill="1" applyBorder="1" applyAlignment="1">
      <alignment horizontal="center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1" fontId="20" fillId="33" borderId="1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7" xfId="0" applyNumberFormat="1" applyFont="1" applyFill="1" applyBorder="1" applyAlignment="1">
      <alignment horizontal="center"/>
    </xf>
    <xf numFmtId="0" fontId="17" fillId="33" borderId="19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center"/>
    </xf>
    <xf numFmtId="0" fontId="17" fillId="38" borderId="19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20" fillId="33" borderId="19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0" fontId="11" fillId="38" borderId="14" xfId="0" applyFont="1" applyFill="1" applyBorder="1" applyAlignment="1">
      <alignment horizontal="center"/>
    </xf>
    <xf numFmtId="0" fontId="21" fillId="39" borderId="14" xfId="0" applyFont="1" applyFill="1" applyBorder="1" applyAlignment="1">
      <alignment horizontal="center" vertical="center" wrapText="1"/>
    </xf>
    <xf numFmtId="1" fontId="22" fillId="38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0" fontId="20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4" fillId="38" borderId="0" xfId="0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4" fillId="38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1" xfId="0" applyNumberFormat="1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right" vertical="center"/>
    </xf>
    <xf numFmtId="0" fontId="13" fillId="33" borderId="25" xfId="0" applyFont="1" applyFill="1" applyBorder="1" applyAlignment="1">
      <alignment horizontal="right" vertical="center"/>
    </xf>
    <xf numFmtId="0" fontId="19" fillId="33" borderId="22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3" fillId="33" borderId="22" xfId="0" applyNumberFormat="1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c17\DIEM%20C17K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c17\DIEM%20C17Q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17CQ3403010002</v>
          </cell>
          <cell r="F24" t="str">
            <v>Nguyễn Trần Mỹ</v>
          </cell>
          <cell r="M24" t="str">
            <v>Diện</v>
          </cell>
          <cell r="T24">
            <v>2.14</v>
          </cell>
          <cell r="U24" t="str">
            <v>8</v>
          </cell>
        </row>
        <row r="25">
          <cell r="D25" t="str">
            <v>17CQ3403010003</v>
          </cell>
          <cell r="F25" t="str">
            <v>Nguyễn Quốc</v>
          </cell>
          <cell r="M25" t="str">
            <v>Dũng</v>
          </cell>
          <cell r="U25" t="str">
            <v>0</v>
          </cell>
        </row>
        <row r="26">
          <cell r="D26" t="str">
            <v>17CQ3403010004</v>
          </cell>
          <cell r="F26" t="str">
            <v>Huỳnh Hà Minh</v>
          </cell>
          <cell r="M26" t="str">
            <v>Duy</v>
          </cell>
          <cell r="T26">
            <v>0</v>
          </cell>
          <cell r="U26" t="str">
            <v>0</v>
          </cell>
        </row>
        <row r="27">
          <cell r="D27" t="str">
            <v>17CQ3403010005</v>
          </cell>
          <cell r="F27" t="str">
            <v>Trương Thị Cẩm</v>
          </cell>
          <cell r="M27" t="str">
            <v>Giang</v>
          </cell>
          <cell r="T27">
            <v>2.64</v>
          </cell>
          <cell r="U27" t="str">
            <v>10</v>
          </cell>
        </row>
        <row r="28">
          <cell r="D28" t="str">
            <v>17CQ3403010006</v>
          </cell>
          <cell r="F28" t="str">
            <v>Châu Như</v>
          </cell>
          <cell r="M28" t="str">
            <v>Hạ</v>
          </cell>
          <cell r="T28">
            <v>2.5</v>
          </cell>
          <cell r="U28" t="str">
            <v>10</v>
          </cell>
        </row>
        <row r="29">
          <cell r="D29" t="str">
            <v>17CQ3403010008</v>
          </cell>
          <cell r="F29" t="str">
            <v>Nguyễn Thị Thu</v>
          </cell>
          <cell r="M29" t="str">
            <v>Huệ</v>
          </cell>
          <cell r="T29">
            <v>2.64</v>
          </cell>
          <cell r="U29" t="str">
            <v>10</v>
          </cell>
        </row>
        <row r="30">
          <cell r="D30" t="str">
            <v>17CQ3403010009</v>
          </cell>
          <cell r="F30" t="str">
            <v>Phan Thị Kim</v>
          </cell>
          <cell r="M30" t="str">
            <v>Hương</v>
          </cell>
          <cell r="T30">
            <v>3.14</v>
          </cell>
          <cell r="U30" t="str">
            <v>10</v>
          </cell>
        </row>
        <row r="31">
          <cell r="D31" t="str">
            <v>17CQ3403010011</v>
          </cell>
          <cell r="F31" t="str">
            <v>Huỳnh Thị</v>
          </cell>
          <cell r="M31" t="str">
            <v>Lại</v>
          </cell>
          <cell r="T31">
            <v>2.93</v>
          </cell>
          <cell r="U31" t="str">
            <v>10</v>
          </cell>
        </row>
        <row r="32">
          <cell r="D32" t="str">
            <v>17CQ3403010012</v>
          </cell>
          <cell r="F32" t="str">
            <v>Nguyễn Thị</v>
          </cell>
          <cell r="M32" t="str">
            <v>Lẹ</v>
          </cell>
          <cell r="T32">
            <v>2.07</v>
          </cell>
          <cell r="U32" t="str">
            <v>8</v>
          </cell>
        </row>
        <row r="33">
          <cell r="D33" t="str">
            <v>17CQ3403010014</v>
          </cell>
          <cell r="F33" t="str">
            <v>Nguyễn Thị Kim</v>
          </cell>
          <cell r="M33" t="str">
            <v>Loan</v>
          </cell>
          <cell r="T33">
            <v>2.71</v>
          </cell>
          <cell r="U33" t="str">
            <v>10</v>
          </cell>
        </row>
        <row r="34">
          <cell r="D34" t="str">
            <v>17CQ3403010015</v>
          </cell>
          <cell r="F34" t="str">
            <v>Huỳnh Thị Diễm</v>
          </cell>
          <cell r="M34" t="str">
            <v>My</v>
          </cell>
          <cell r="U34" t="str">
            <v>0</v>
          </cell>
        </row>
        <row r="35">
          <cell r="D35" t="str">
            <v>17CQ3403010016</v>
          </cell>
          <cell r="F35" t="str">
            <v>Nguyễn Thị Thanh</v>
          </cell>
          <cell r="M35" t="str">
            <v>Ngân</v>
          </cell>
          <cell r="T35">
            <v>2.36</v>
          </cell>
          <cell r="U35" t="str">
            <v>8</v>
          </cell>
        </row>
        <row r="36">
          <cell r="D36" t="str">
            <v>17CQ3403010018</v>
          </cell>
          <cell r="F36" t="str">
            <v>Nguyễn Thị Yến</v>
          </cell>
          <cell r="M36" t="str">
            <v>Nhi</v>
          </cell>
          <cell r="T36">
            <v>3.14</v>
          </cell>
          <cell r="U36" t="str">
            <v>10</v>
          </cell>
        </row>
        <row r="37">
          <cell r="D37" t="str">
            <v>17CQ3403010019</v>
          </cell>
          <cell r="F37" t="str">
            <v>Huỳnh Thị Quỳnh</v>
          </cell>
          <cell r="M37" t="str">
            <v>Như</v>
          </cell>
          <cell r="T37">
            <v>2.47</v>
          </cell>
          <cell r="U37" t="str">
            <v>8</v>
          </cell>
        </row>
        <row r="38">
          <cell r="D38" t="str">
            <v>17CQ3403010020</v>
          </cell>
          <cell r="F38" t="str">
            <v>Đặng Thị Thúy</v>
          </cell>
          <cell r="M38" t="str">
            <v>Quyên</v>
          </cell>
          <cell r="T38">
            <v>2.13</v>
          </cell>
          <cell r="U38" t="str">
            <v>8</v>
          </cell>
        </row>
        <row r="39">
          <cell r="D39" t="str">
            <v>17CQ3403010021</v>
          </cell>
          <cell r="F39" t="str">
            <v>Ngô Thị</v>
          </cell>
          <cell r="M39" t="str">
            <v>Thẩm</v>
          </cell>
          <cell r="T39">
            <v>2.44</v>
          </cell>
          <cell r="U39" t="str">
            <v>8</v>
          </cell>
        </row>
        <row r="40">
          <cell r="D40" t="str">
            <v>17CQ3403010022</v>
          </cell>
          <cell r="F40" t="str">
            <v>Nguyễn Thị Thu</v>
          </cell>
          <cell r="M40" t="str">
            <v>Thảo</v>
          </cell>
          <cell r="U40" t="str">
            <v>0</v>
          </cell>
        </row>
        <row r="41">
          <cell r="D41" t="str">
            <v>17CQ3403010023</v>
          </cell>
          <cell r="F41" t="str">
            <v>Văn Thị Bích</v>
          </cell>
          <cell r="M41" t="str">
            <v>Thịnh</v>
          </cell>
          <cell r="T41">
            <v>2.29</v>
          </cell>
          <cell r="U41" t="str">
            <v>8</v>
          </cell>
        </row>
        <row r="42">
          <cell r="D42" t="str">
            <v>17CQ3403010024</v>
          </cell>
          <cell r="F42" t="str">
            <v>Nguyễn Thị Lệ</v>
          </cell>
          <cell r="M42" t="str">
            <v>Thu</v>
          </cell>
          <cell r="T42">
            <v>3.71</v>
          </cell>
          <cell r="U42" t="str">
            <v>14</v>
          </cell>
        </row>
        <row r="43">
          <cell r="D43" t="str">
            <v>17CQ3403010025</v>
          </cell>
          <cell r="F43" t="str">
            <v>Nguyễn Trần Minh</v>
          </cell>
          <cell r="M43" t="str">
            <v>Thúy</v>
          </cell>
          <cell r="T43">
            <v>3.71</v>
          </cell>
          <cell r="U43" t="str">
            <v>14</v>
          </cell>
        </row>
        <row r="44">
          <cell r="D44" t="str">
            <v>17CQ3403010027</v>
          </cell>
          <cell r="F44" t="str">
            <v>Lê Nguyễn Minh</v>
          </cell>
          <cell r="M44" t="str">
            <v>Trang</v>
          </cell>
          <cell r="T44">
            <v>1.18</v>
          </cell>
          <cell r="U44" t="str">
            <v>0</v>
          </cell>
        </row>
        <row r="45">
          <cell r="D45" t="str">
            <v>17CQ3403010028</v>
          </cell>
          <cell r="F45" t="str">
            <v>Đặng Thị Kim</v>
          </cell>
          <cell r="M45" t="str">
            <v>Trọng</v>
          </cell>
          <cell r="T45">
            <v>1.79</v>
          </cell>
          <cell r="U45" t="str">
            <v>8</v>
          </cell>
        </row>
        <row r="46">
          <cell r="D46" t="str">
            <v>17CQ3403010031</v>
          </cell>
          <cell r="F46" t="str">
            <v>Cao Thị Bích</v>
          </cell>
          <cell r="M46" t="str">
            <v>Tuyền</v>
          </cell>
          <cell r="U46" t="str">
            <v>0</v>
          </cell>
        </row>
        <row r="47">
          <cell r="D47" t="str">
            <v>17CQ3403010032</v>
          </cell>
          <cell r="F47" t="str">
            <v>Nguyễn Thị Bạch</v>
          </cell>
          <cell r="M47" t="str">
            <v>Tuyết</v>
          </cell>
          <cell r="T47">
            <v>3.93</v>
          </cell>
          <cell r="U47" t="str">
            <v>14</v>
          </cell>
        </row>
        <row r="48">
          <cell r="D48" t="str">
            <v>17CQ3403010033</v>
          </cell>
          <cell r="F48" t="str">
            <v>Đỗ Minh</v>
          </cell>
          <cell r="M48" t="str">
            <v>Úy</v>
          </cell>
          <cell r="T48">
            <v>2.5</v>
          </cell>
          <cell r="U48" t="str">
            <v>10</v>
          </cell>
        </row>
        <row r="49">
          <cell r="D49" t="str">
            <v>17CQ3403010034</v>
          </cell>
          <cell r="F49" t="str">
            <v>Cao Thị Mỹ</v>
          </cell>
          <cell r="M49" t="str">
            <v>Yên</v>
          </cell>
          <cell r="T49">
            <v>3.5</v>
          </cell>
          <cell r="U49" t="str">
            <v>12</v>
          </cell>
        </row>
        <row r="50">
          <cell r="D50" t="str">
            <v>17CQ3403010035</v>
          </cell>
          <cell r="F50" t="str">
            <v>Nguyễn Mỹ</v>
          </cell>
          <cell r="M50" t="str">
            <v>Hiền</v>
          </cell>
          <cell r="T50">
            <v>2.57</v>
          </cell>
          <cell r="U50" t="str">
            <v>10</v>
          </cell>
        </row>
        <row r="51">
          <cell r="D51" t="str">
            <v>17CQ3403010036</v>
          </cell>
          <cell r="F51" t="str">
            <v>Bằng Thị Thu</v>
          </cell>
          <cell r="M51" t="str">
            <v>Hoa</v>
          </cell>
          <cell r="T51">
            <v>2.71</v>
          </cell>
          <cell r="U51" t="str">
            <v>10</v>
          </cell>
        </row>
        <row r="52">
          <cell r="D52" t="str">
            <v>17CQ3403010038</v>
          </cell>
          <cell r="F52" t="str">
            <v>Nguyễn Thị Lệ</v>
          </cell>
          <cell r="M52" t="str">
            <v>Thi</v>
          </cell>
          <cell r="T52">
            <v>1.29</v>
          </cell>
          <cell r="U52" t="str">
            <v>0</v>
          </cell>
        </row>
        <row r="53">
          <cell r="D53" t="str">
            <v>17CQ3403010039</v>
          </cell>
          <cell r="F53" t="str">
            <v>Nguyễn Trương Mỹ</v>
          </cell>
          <cell r="M53" t="str">
            <v>Hồng</v>
          </cell>
          <cell r="T53">
            <v>3.36</v>
          </cell>
          <cell r="U53" t="str">
            <v>12</v>
          </cell>
        </row>
        <row r="54">
          <cell r="D54" t="str">
            <v>17CQ3403010041</v>
          </cell>
          <cell r="F54" t="str">
            <v>Phan Thị Lan</v>
          </cell>
          <cell r="M54" t="str">
            <v>Anh</v>
          </cell>
          <cell r="U54" t="str">
            <v>0</v>
          </cell>
        </row>
        <row r="55">
          <cell r="D55" t="str">
            <v>17CQ3403010042</v>
          </cell>
          <cell r="F55" t="str">
            <v>Trương Thị Trúc</v>
          </cell>
          <cell r="M55" t="str">
            <v>Ly</v>
          </cell>
          <cell r="T55">
            <v>0</v>
          </cell>
          <cell r="U55" t="str">
            <v>0</v>
          </cell>
        </row>
        <row r="56">
          <cell r="D56" t="str">
            <v>17CQ3403010043</v>
          </cell>
          <cell r="F56" t="str">
            <v>Lê Thị Ngọc</v>
          </cell>
          <cell r="M56" t="str">
            <v>Hằng</v>
          </cell>
          <cell r="T56">
            <v>2.29</v>
          </cell>
          <cell r="U56" t="str">
            <v>8</v>
          </cell>
        </row>
        <row r="57">
          <cell r="D57" t="str">
            <v>17CQ3403010046</v>
          </cell>
          <cell r="F57" t="str">
            <v>Lê Huỳnh Uyển</v>
          </cell>
          <cell r="M57" t="str">
            <v>Vy</v>
          </cell>
          <cell r="T57">
            <v>2.5</v>
          </cell>
          <cell r="U57" t="str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 t="str">
            <v>17CQ3401010003</v>
          </cell>
          <cell r="I26" t="str">
            <v>Nguyễn Trường</v>
          </cell>
          <cell r="N26" t="str">
            <v>Gian</v>
          </cell>
          <cell r="S26" t="str">
            <v>Trung bình</v>
          </cell>
          <cell r="U26">
            <v>2.31</v>
          </cell>
          <cell r="V26" t="str">
            <v>8</v>
          </cell>
        </row>
        <row r="27">
          <cell r="D27" t="str">
            <v>17CQ3401010004</v>
          </cell>
          <cell r="I27" t="str">
            <v>Lê Chí</v>
          </cell>
          <cell r="N27" t="str">
            <v>Hào</v>
          </cell>
          <cell r="S27" t="str">
            <v>Giỏi</v>
          </cell>
          <cell r="U27">
            <v>3.33</v>
          </cell>
          <cell r="V27" t="str">
            <v>12</v>
          </cell>
        </row>
        <row r="28">
          <cell r="D28" t="str">
            <v>17CQ3401010017</v>
          </cell>
          <cell r="I28" t="str">
            <v>Ngô Thanh</v>
          </cell>
          <cell r="N28" t="str">
            <v>Huyền</v>
          </cell>
          <cell r="S28" t="str">
            <v>Giỏi</v>
          </cell>
          <cell r="U28">
            <v>3.53</v>
          </cell>
          <cell r="V28" t="str">
            <v>12</v>
          </cell>
        </row>
        <row r="29">
          <cell r="D29" t="str">
            <v>17CQ3401010009</v>
          </cell>
          <cell r="I29" t="str">
            <v>Nguyễn Văn</v>
          </cell>
          <cell r="N29" t="str">
            <v>Lợi</v>
          </cell>
          <cell r="S29" t="str">
            <v>Trung bình</v>
          </cell>
          <cell r="U29">
            <v>2</v>
          </cell>
          <cell r="V29" t="str">
            <v>8</v>
          </cell>
        </row>
        <row r="30">
          <cell r="D30" t="str">
            <v>17CQ3401010010</v>
          </cell>
          <cell r="I30" t="str">
            <v>Nguyễn Minh</v>
          </cell>
          <cell r="N30" t="str">
            <v>Phát</v>
          </cell>
          <cell r="S30" t="str">
            <v>Trung bình</v>
          </cell>
          <cell r="U30">
            <v>2.07</v>
          </cell>
          <cell r="V30" t="str">
            <v>8</v>
          </cell>
        </row>
        <row r="31">
          <cell r="D31" t="str">
            <v>17CQ3401010011</v>
          </cell>
          <cell r="I31" t="str">
            <v>Lê Thị Bích</v>
          </cell>
          <cell r="N31" t="str">
            <v>Phương</v>
          </cell>
          <cell r="S31" t="str">
            <v>Khá</v>
          </cell>
          <cell r="U31">
            <v>3</v>
          </cell>
          <cell r="V31" t="str">
            <v>10</v>
          </cell>
        </row>
        <row r="32">
          <cell r="D32" t="str">
            <v>17CQ3401010012</v>
          </cell>
          <cell r="I32" t="str">
            <v>Nguyễn Thị Kim</v>
          </cell>
          <cell r="N32" t="str">
            <v>Thoa</v>
          </cell>
          <cell r="S32" t="str">
            <v>Yếu</v>
          </cell>
          <cell r="U32">
            <v>1.87</v>
          </cell>
          <cell r="V32" t="str">
            <v>8</v>
          </cell>
        </row>
        <row r="33">
          <cell r="D33" t="str">
            <v>17CQ3401010014</v>
          </cell>
          <cell r="I33" t="str">
            <v>Đỗ Thị Huệ</v>
          </cell>
          <cell r="N33" t="str">
            <v>Trân</v>
          </cell>
          <cell r="S33" t="str">
            <v>Khá</v>
          </cell>
          <cell r="U33">
            <v>2.63</v>
          </cell>
          <cell r="V33" t="str">
            <v>10</v>
          </cell>
        </row>
        <row r="34">
          <cell r="D34" t="str">
            <v>17CQ3401010015</v>
          </cell>
          <cell r="I34" t="str">
            <v>Võ Thị Huyền</v>
          </cell>
          <cell r="N34" t="str">
            <v>Trân</v>
          </cell>
          <cell r="S34" t="str">
            <v>Khá</v>
          </cell>
          <cell r="U34">
            <v>2.53</v>
          </cell>
          <cell r="V34" t="str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pane xSplit="4" ySplit="4" topLeftCell="E3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U38" sqref="U38"/>
    </sheetView>
  </sheetViews>
  <sheetFormatPr defaultColWidth="9" defaultRowHeight="15"/>
  <cols>
    <col min="1" max="1" width="3.69921875" style="2" customWidth="1"/>
    <col min="2" max="2" width="16.296875" style="51" customWidth="1"/>
    <col min="3" max="3" width="13.59765625" style="3" customWidth="1"/>
    <col min="4" max="4" width="7.09765625" style="26" customWidth="1"/>
    <col min="5" max="6" width="3.8984375" style="52" customWidth="1"/>
    <col min="7" max="7" width="4.69921875" style="62" customWidth="1"/>
    <col min="8" max="8" width="3.8984375" style="52" customWidth="1"/>
    <col min="9" max="10" width="3.8984375" style="25" customWidth="1"/>
    <col min="11" max="11" width="4.3984375" style="25" customWidth="1"/>
    <col min="12" max="15" width="3.8984375" style="25" customWidth="1"/>
    <col min="16" max="17" width="3.8984375" style="25" hidden="1" customWidth="1"/>
    <col min="18" max="18" width="8.69921875" style="25" customWidth="1"/>
    <col min="19" max="20" width="6.296875" style="25" customWidth="1"/>
    <col min="21" max="22" width="3.8984375" style="25" customWidth="1"/>
    <col min="23" max="23" width="3.796875" style="4" customWidth="1"/>
    <col min="24" max="24" width="6" style="4" customWidth="1"/>
    <col min="25" max="26" width="5.8984375" style="53" customWidth="1"/>
    <col min="27" max="27" width="10.296875" style="27" customWidth="1"/>
    <col min="28" max="16384" width="9" style="25" customWidth="1"/>
  </cols>
  <sheetData>
    <row r="1" spans="1:29" s="54" customFormat="1" ht="27" customHeight="1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s="54" customFormat="1" ht="30.75" customHeight="1">
      <c r="A2" s="104" t="s">
        <v>158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7" s="55" customFormat="1" ht="19.5" customHeight="1">
      <c r="A3" s="114" t="s">
        <v>4</v>
      </c>
      <c r="B3" s="108" t="s">
        <v>5</v>
      </c>
      <c r="C3" s="115" t="s">
        <v>15</v>
      </c>
      <c r="D3" s="116" t="s">
        <v>6</v>
      </c>
      <c r="E3" s="117" t="s">
        <v>43</v>
      </c>
      <c r="F3" s="118"/>
      <c r="G3" s="118"/>
      <c r="H3" s="119"/>
      <c r="I3" s="109" t="s">
        <v>0</v>
      </c>
      <c r="J3" s="111"/>
      <c r="K3" s="109" t="s">
        <v>1</v>
      </c>
      <c r="L3" s="110"/>
      <c r="M3" s="109" t="s">
        <v>45</v>
      </c>
      <c r="N3" s="111"/>
      <c r="O3" s="109" t="s">
        <v>2</v>
      </c>
      <c r="P3" s="110"/>
      <c r="Q3" s="110"/>
      <c r="R3" s="110"/>
      <c r="S3" s="110"/>
      <c r="T3" s="111"/>
      <c r="U3" s="60" t="s">
        <v>41</v>
      </c>
      <c r="V3" s="60" t="s">
        <v>44</v>
      </c>
      <c r="W3" s="106" t="s">
        <v>14</v>
      </c>
      <c r="X3" s="107"/>
      <c r="Y3" s="107"/>
      <c r="Z3" s="107"/>
      <c r="AA3" s="108" t="s">
        <v>7</v>
      </c>
    </row>
    <row r="4" spans="1:27" s="66" customFormat="1" ht="57.75" customHeight="1">
      <c r="A4" s="114"/>
      <c r="B4" s="108"/>
      <c r="C4" s="115"/>
      <c r="D4" s="116"/>
      <c r="E4" s="85" t="s">
        <v>8</v>
      </c>
      <c r="F4" s="85" t="s">
        <v>9</v>
      </c>
      <c r="G4" s="85" t="s">
        <v>38</v>
      </c>
      <c r="H4" s="85" t="s">
        <v>9</v>
      </c>
      <c r="I4" s="85" t="s">
        <v>8</v>
      </c>
      <c r="J4" s="85" t="s">
        <v>9</v>
      </c>
      <c r="K4" s="85" t="s">
        <v>8</v>
      </c>
      <c r="L4" s="85" t="s">
        <v>9</v>
      </c>
      <c r="M4" s="85" t="s">
        <v>8</v>
      </c>
      <c r="N4" s="85" t="s">
        <v>9</v>
      </c>
      <c r="O4" s="85" t="s">
        <v>8</v>
      </c>
      <c r="P4" s="88" t="s">
        <v>55</v>
      </c>
      <c r="Q4" s="88" t="s">
        <v>56</v>
      </c>
      <c r="R4" s="85" t="s">
        <v>50</v>
      </c>
      <c r="S4" s="85" t="s">
        <v>51</v>
      </c>
      <c r="T4" s="85" t="s">
        <v>52</v>
      </c>
      <c r="U4" s="85" t="s">
        <v>49</v>
      </c>
      <c r="V4" s="85">
        <v>-10</v>
      </c>
      <c r="W4" s="85" t="s">
        <v>8</v>
      </c>
      <c r="X4" s="85" t="s">
        <v>39</v>
      </c>
      <c r="Y4" s="85" t="s">
        <v>9</v>
      </c>
      <c r="Z4" s="85" t="s">
        <v>39</v>
      </c>
      <c r="AA4" s="108"/>
    </row>
    <row r="5" spans="1:33" s="59" customFormat="1" ht="18" customHeight="1">
      <c r="A5" s="84">
        <v>1</v>
      </c>
      <c r="B5" s="95" t="s">
        <v>124</v>
      </c>
      <c r="C5" s="95" t="s">
        <v>59</v>
      </c>
      <c r="D5" s="95" t="s">
        <v>60</v>
      </c>
      <c r="E5" s="57">
        <v>3</v>
      </c>
      <c r="F5" s="57">
        <f>E5</f>
        <v>3</v>
      </c>
      <c r="G5" s="56" t="str">
        <f>VLOOKUP(B5,'[2]Sheet1'!$D$24:$U$57,18,0)</f>
        <v>8</v>
      </c>
      <c r="H5" s="56">
        <f aca="true" t="shared" si="0" ref="H5:H10">F5+G5</f>
        <v>11</v>
      </c>
      <c r="I5" s="56">
        <v>25</v>
      </c>
      <c r="J5" s="56">
        <f aca="true" t="shared" si="1" ref="J5:J10">I5</f>
        <v>25</v>
      </c>
      <c r="K5" s="56">
        <v>3</v>
      </c>
      <c r="L5" s="56">
        <f>K5</f>
        <v>3</v>
      </c>
      <c r="M5" s="56">
        <v>19</v>
      </c>
      <c r="N5" s="56">
        <v>15</v>
      </c>
      <c r="O5" s="56"/>
      <c r="P5" s="56"/>
      <c r="Q5" s="56"/>
      <c r="R5" s="87"/>
      <c r="S5" s="56"/>
      <c r="T5" s="56"/>
      <c r="U5" s="56">
        <v>10</v>
      </c>
      <c r="V5" s="56">
        <v>-10</v>
      </c>
      <c r="W5" s="56">
        <f aca="true" t="shared" si="2" ref="W5:W10">E5+I5+K5+M5+O5</f>
        <v>50</v>
      </c>
      <c r="X5" s="68" t="str">
        <f aca="true" t="shared" si="3" ref="X5:X10">IF(W5&lt;35,"Kém",IF(W5&lt;50,"Yếu",IF(W5&lt;65,"TB",IF(W5&lt;80,"Khá",IF(W5&lt;90,"Tốt","XS")))))</f>
        <v>TB</v>
      </c>
      <c r="Y5" s="86">
        <f aca="true" t="shared" si="4" ref="Y5:Y10">ROUND((H5+J5+L5+N5+R5+S5+T5+U5+V5),0)</f>
        <v>54</v>
      </c>
      <c r="Z5" s="68" t="str">
        <f aca="true" t="shared" si="5" ref="Z5:Z10">IF(Y5&lt;35,"Kém",IF(Y5&lt;50,"Yếu",IF(Y5&lt;65,"TB",IF(Y5&lt;80,"Khá",IF(Y5&lt;90,"Tốt","XS")))))</f>
        <v>TB</v>
      </c>
      <c r="AA5" s="58"/>
      <c r="AD5" s="113"/>
      <c r="AE5" s="113"/>
      <c r="AF5" s="113"/>
      <c r="AG5" s="113"/>
    </row>
    <row r="6" spans="1:33" s="92" customFormat="1" ht="18" customHeight="1">
      <c r="A6" s="100">
        <v>2</v>
      </c>
      <c r="B6" s="94" t="s">
        <v>125</v>
      </c>
      <c r="C6" s="94" t="s">
        <v>61</v>
      </c>
      <c r="D6" s="94" t="s">
        <v>62</v>
      </c>
      <c r="E6" s="89">
        <v>0</v>
      </c>
      <c r="F6" s="57">
        <f aca="true" t="shared" si="6" ref="F6:F38">E6</f>
        <v>0</v>
      </c>
      <c r="G6" s="56" t="str">
        <f>VLOOKUP(B6,'[2]Sheet1'!$D$24:$U$57,18,0)</f>
        <v>0</v>
      </c>
      <c r="H6" s="87">
        <f t="shared" si="0"/>
        <v>0</v>
      </c>
      <c r="I6" s="56">
        <v>0</v>
      </c>
      <c r="J6" s="87">
        <f t="shared" si="1"/>
        <v>0</v>
      </c>
      <c r="K6" s="87">
        <v>0</v>
      </c>
      <c r="L6" s="56">
        <f aca="true" t="shared" si="7" ref="L6:L38">K6</f>
        <v>0</v>
      </c>
      <c r="M6" s="87">
        <v>0</v>
      </c>
      <c r="N6" s="56">
        <f>M6</f>
        <v>0</v>
      </c>
      <c r="O6" s="87"/>
      <c r="P6" s="87"/>
      <c r="Q6" s="87"/>
      <c r="R6" s="87"/>
      <c r="S6" s="87"/>
      <c r="T6" s="87"/>
      <c r="U6" s="87"/>
      <c r="V6" s="87">
        <v>-10</v>
      </c>
      <c r="W6" s="87">
        <f t="shared" si="2"/>
        <v>0</v>
      </c>
      <c r="X6" s="65" t="str">
        <f t="shared" si="3"/>
        <v>Kém</v>
      </c>
      <c r="Y6" s="90">
        <f t="shared" si="4"/>
        <v>-10</v>
      </c>
      <c r="Z6" s="65" t="str">
        <f t="shared" si="5"/>
        <v>Kém</v>
      </c>
      <c r="AA6" s="91"/>
      <c r="AD6" s="93"/>
      <c r="AE6" s="93"/>
      <c r="AF6" s="93"/>
      <c r="AG6" s="93"/>
    </row>
    <row r="7" spans="1:33" s="92" customFormat="1" ht="18" customHeight="1">
      <c r="A7" s="100">
        <v>3</v>
      </c>
      <c r="B7" s="94" t="s">
        <v>126</v>
      </c>
      <c r="C7" s="94" t="s">
        <v>63</v>
      </c>
      <c r="D7" s="94" t="s">
        <v>64</v>
      </c>
      <c r="E7" s="89">
        <v>0</v>
      </c>
      <c r="F7" s="57">
        <f t="shared" si="6"/>
        <v>0</v>
      </c>
      <c r="G7" s="56" t="str">
        <f>VLOOKUP(B7,'[2]Sheet1'!$D$24:$U$57,18,0)</f>
        <v>0</v>
      </c>
      <c r="H7" s="87">
        <f t="shared" si="0"/>
        <v>0</v>
      </c>
      <c r="I7" s="87">
        <v>0</v>
      </c>
      <c r="J7" s="87">
        <f t="shared" si="1"/>
        <v>0</v>
      </c>
      <c r="K7" s="87">
        <v>0</v>
      </c>
      <c r="L7" s="56">
        <f t="shared" si="7"/>
        <v>0</v>
      </c>
      <c r="M7" s="87">
        <v>0</v>
      </c>
      <c r="N7" s="56">
        <f>M7</f>
        <v>0</v>
      </c>
      <c r="O7" s="87"/>
      <c r="P7" s="87"/>
      <c r="Q7" s="87"/>
      <c r="R7" s="87"/>
      <c r="S7" s="87"/>
      <c r="T7" s="87"/>
      <c r="U7" s="87"/>
      <c r="V7" s="87">
        <v>-10</v>
      </c>
      <c r="W7" s="87">
        <f t="shared" si="2"/>
        <v>0</v>
      </c>
      <c r="X7" s="65" t="str">
        <f t="shared" si="3"/>
        <v>Kém</v>
      </c>
      <c r="Y7" s="90">
        <f t="shared" si="4"/>
        <v>-10</v>
      </c>
      <c r="Z7" s="65" t="str">
        <f t="shared" si="5"/>
        <v>Kém</v>
      </c>
      <c r="AA7" s="91"/>
      <c r="AD7" s="93"/>
      <c r="AE7" s="93"/>
      <c r="AF7" s="93"/>
      <c r="AG7" s="93"/>
    </row>
    <row r="8" spans="1:33" s="59" customFormat="1" ht="18" customHeight="1">
      <c r="A8" s="84">
        <v>4</v>
      </c>
      <c r="B8" s="95" t="s">
        <v>127</v>
      </c>
      <c r="C8" s="95" t="s">
        <v>65</v>
      </c>
      <c r="D8" s="95" t="s">
        <v>66</v>
      </c>
      <c r="E8" s="57">
        <v>3</v>
      </c>
      <c r="F8" s="57">
        <f t="shared" si="6"/>
        <v>3</v>
      </c>
      <c r="G8" s="56" t="str">
        <f>VLOOKUP(B8,'[2]Sheet1'!$D$24:$U$57,18,0)</f>
        <v>10</v>
      </c>
      <c r="H8" s="56">
        <f t="shared" si="0"/>
        <v>13</v>
      </c>
      <c r="I8" s="56">
        <v>25</v>
      </c>
      <c r="J8" s="56">
        <f t="shared" si="1"/>
        <v>25</v>
      </c>
      <c r="K8" s="56">
        <v>2</v>
      </c>
      <c r="L8" s="56">
        <f t="shared" si="7"/>
        <v>2</v>
      </c>
      <c r="M8" s="56">
        <v>15</v>
      </c>
      <c r="N8" s="56">
        <v>15</v>
      </c>
      <c r="O8" s="56"/>
      <c r="P8" s="56"/>
      <c r="Q8" s="56"/>
      <c r="R8" s="87"/>
      <c r="S8" s="56"/>
      <c r="T8" s="56"/>
      <c r="U8" s="56"/>
      <c r="V8" s="56"/>
      <c r="W8" s="56">
        <f t="shared" si="2"/>
        <v>45</v>
      </c>
      <c r="X8" s="68" t="str">
        <f t="shared" si="3"/>
        <v>Yếu</v>
      </c>
      <c r="Y8" s="86">
        <f t="shared" si="4"/>
        <v>55</v>
      </c>
      <c r="Z8" s="68" t="str">
        <f t="shared" si="5"/>
        <v>TB</v>
      </c>
      <c r="AA8" s="58"/>
      <c r="AD8" s="96"/>
      <c r="AE8" s="96"/>
      <c r="AF8" s="96"/>
      <c r="AG8" s="96"/>
    </row>
    <row r="9" spans="1:33" s="59" customFormat="1" ht="18" customHeight="1">
      <c r="A9" s="84">
        <v>5</v>
      </c>
      <c r="B9" s="95" t="s">
        <v>128</v>
      </c>
      <c r="C9" s="95" t="s">
        <v>67</v>
      </c>
      <c r="D9" s="95" t="s">
        <v>68</v>
      </c>
      <c r="E9" s="57">
        <v>3</v>
      </c>
      <c r="F9" s="57">
        <f t="shared" si="6"/>
        <v>3</v>
      </c>
      <c r="G9" s="56" t="str">
        <f>VLOOKUP(B9,'[2]Sheet1'!$D$24:$U$57,18,0)</f>
        <v>10</v>
      </c>
      <c r="H9" s="56">
        <f t="shared" si="0"/>
        <v>13</v>
      </c>
      <c r="I9" s="56">
        <v>25</v>
      </c>
      <c r="J9" s="56">
        <f t="shared" si="1"/>
        <v>25</v>
      </c>
      <c r="K9" s="56">
        <v>9</v>
      </c>
      <c r="L9" s="56">
        <f t="shared" si="7"/>
        <v>9</v>
      </c>
      <c r="M9" s="56">
        <v>19</v>
      </c>
      <c r="N9" s="56">
        <v>15</v>
      </c>
      <c r="O9" s="56"/>
      <c r="P9" s="56"/>
      <c r="Q9" s="56"/>
      <c r="R9" s="87">
        <v>10</v>
      </c>
      <c r="S9" s="56"/>
      <c r="T9" s="56"/>
      <c r="U9" s="56"/>
      <c r="V9" s="56"/>
      <c r="W9" s="56">
        <f t="shared" si="2"/>
        <v>56</v>
      </c>
      <c r="X9" s="68" t="str">
        <f t="shared" si="3"/>
        <v>TB</v>
      </c>
      <c r="Y9" s="86">
        <f t="shared" si="4"/>
        <v>72</v>
      </c>
      <c r="Z9" s="68" t="str">
        <f t="shared" si="5"/>
        <v>Khá</v>
      </c>
      <c r="AA9" s="58" t="s">
        <v>160</v>
      </c>
      <c r="AD9" s="96"/>
      <c r="AE9" s="96"/>
      <c r="AF9" s="96"/>
      <c r="AG9" s="96"/>
    </row>
    <row r="10" spans="1:33" s="59" customFormat="1" ht="18" customHeight="1">
      <c r="A10" s="84">
        <v>6</v>
      </c>
      <c r="B10" s="95" t="s">
        <v>129</v>
      </c>
      <c r="C10" s="95" t="s">
        <v>69</v>
      </c>
      <c r="D10" s="95" t="s">
        <v>70</v>
      </c>
      <c r="E10" s="57">
        <v>3</v>
      </c>
      <c r="F10" s="57">
        <f t="shared" si="6"/>
        <v>3</v>
      </c>
      <c r="G10" s="56" t="str">
        <f>VLOOKUP(B10,'[2]Sheet1'!$D$24:$U$57,18,0)</f>
        <v>10</v>
      </c>
      <c r="H10" s="56">
        <f t="shared" si="0"/>
        <v>13</v>
      </c>
      <c r="I10" s="56">
        <v>25</v>
      </c>
      <c r="J10" s="56">
        <f t="shared" si="1"/>
        <v>25</v>
      </c>
      <c r="K10" s="56">
        <v>12</v>
      </c>
      <c r="L10" s="56">
        <v>13</v>
      </c>
      <c r="M10" s="56">
        <v>17</v>
      </c>
      <c r="N10" s="56">
        <v>15</v>
      </c>
      <c r="O10" s="56">
        <v>10</v>
      </c>
      <c r="P10" s="56"/>
      <c r="Q10" s="56"/>
      <c r="R10" s="87">
        <v>10</v>
      </c>
      <c r="S10" s="56"/>
      <c r="T10" s="56"/>
      <c r="U10" s="56"/>
      <c r="V10" s="56"/>
      <c r="W10" s="56">
        <f t="shared" si="2"/>
        <v>67</v>
      </c>
      <c r="X10" s="68" t="str">
        <f t="shared" si="3"/>
        <v>Khá</v>
      </c>
      <c r="Y10" s="86">
        <f t="shared" si="4"/>
        <v>76</v>
      </c>
      <c r="Z10" s="68" t="str">
        <f t="shared" si="5"/>
        <v>Khá</v>
      </c>
      <c r="AA10" s="58" t="s">
        <v>186</v>
      </c>
      <c r="AD10" s="96"/>
      <c r="AE10" s="96"/>
      <c r="AF10" s="96"/>
      <c r="AG10" s="96"/>
    </row>
    <row r="11" spans="1:33" s="59" customFormat="1" ht="18" customHeight="1">
      <c r="A11" s="84">
        <v>7</v>
      </c>
      <c r="B11" s="95" t="s">
        <v>130</v>
      </c>
      <c r="C11" s="95" t="s">
        <v>71</v>
      </c>
      <c r="D11" s="95" t="s">
        <v>72</v>
      </c>
      <c r="E11" s="57">
        <v>3</v>
      </c>
      <c r="F11" s="57">
        <f t="shared" si="6"/>
        <v>3</v>
      </c>
      <c r="G11" s="56" t="str">
        <f>VLOOKUP(B11,'[2]Sheet1'!$D$24:$U$57,18,0)</f>
        <v>10</v>
      </c>
      <c r="H11" s="56">
        <f aca="true" t="shared" si="8" ref="H11:H31">F11+G11</f>
        <v>13</v>
      </c>
      <c r="I11" s="56">
        <v>25</v>
      </c>
      <c r="J11" s="56">
        <f aca="true" t="shared" si="9" ref="J11:J31">I11</f>
        <v>25</v>
      </c>
      <c r="K11" s="56">
        <v>2</v>
      </c>
      <c r="L11" s="56">
        <f t="shared" si="7"/>
        <v>2</v>
      </c>
      <c r="M11" s="56">
        <v>15</v>
      </c>
      <c r="N11" s="56">
        <v>15</v>
      </c>
      <c r="O11" s="56">
        <v>7</v>
      </c>
      <c r="P11" s="56"/>
      <c r="Q11" s="56"/>
      <c r="R11" s="87">
        <v>7</v>
      </c>
      <c r="S11" s="56"/>
      <c r="T11" s="56"/>
      <c r="U11" s="56"/>
      <c r="V11" s="56"/>
      <c r="W11" s="56">
        <f aca="true" t="shared" si="10" ref="W11:W31">E11+I11+K11+M11+O11</f>
        <v>52</v>
      </c>
      <c r="X11" s="68" t="str">
        <f aca="true" t="shared" si="11" ref="X11:X31">IF(W11&lt;35,"Kém",IF(W11&lt;50,"Yếu",IF(W11&lt;65,"TB",IF(W11&lt;80,"Khá",IF(W11&lt;90,"Tốt","XS")))))</f>
        <v>TB</v>
      </c>
      <c r="Y11" s="86">
        <f aca="true" t="shared" si="12" ref="Y11:Y31">ROUND((H11+J11+L11+N11+R11+S11+T11+U11+V11),0)</f>
        <v>62</v>
      </c>
      <c r="Z11" s="68" t="str">
        <f aca="true" t="shared" si="13" ref="Z11:Z31">IF(Y11&lt;35,"Kém",IF(Y11&lt;50,"Yếu",IF(Y11&lt;65,"TB",IF(Y11&lt;80,"Khá",IF(Y11&lt;90,"Tốt","XS")))))</f>
        <v>TB</v>
      </c>
      <c r="AA11" s="58" t="s">
        <v>159</v>
      </c>
      <c r="AD11" s="98"/>
      <c r="AE11" s="98"/>
      <c r="AF11" s="98"/>
      <c r="AG11" s="98"/>
    </row>
    <row r="12" spans="1:33" s="59" customFormat="1" ht="18" customHeight="1">
      <c r="A12" s="84">
        <v>8</v>
      </c>
      <c r="B12" s="95" t="s">
        <v>131</v>
      </c>
      <c r="C12" s="95" t="s">
        <v>73</v>
      </c>
      <c r="D12" s="95" t="s">
        <v>74</v>
      </c>
      <c r="E12" s="57">
        <v>3</v>
      </c>
      <c r="F12" s="57">
        <f t="shared" si="6"/>
        <v>3</v>
      </c>
      <c r="G12" s="56" t="str">
        <f>VLOOKUP(B12,'[2]Sheet1'!$D$24:$U$57,18,0)</f>
        <v>10</v>
      </c>
      <c r="H12" s="56">
        <f t="shared" si="8"/>
        <v>13</v>
      </c>
      <c r="I12" s="56">
        <v>25</v>
      </c>
      <c r="J12" s="56">
        <f t="shared" si="9"/>
        <v>25</v>
      </c>
      <c r="K12" s="56">
        <v>2</v>
      </c>
      <c r="L12" s="56">
        <f t="shared" si="7"/>
        <v>2</v>
      </c>
      <c r="M12" s="56">
        <v>15</v>
      </c>
      <c r="N12" s="56">
        <v>15</v>
      </c>
      <c r="O12" s="56"/>
      <c r="P12" s="56"/>
      <c r="Q12" s="56"/>
      <c r="R12" s="87"/>
      <c r="S12" s="56"/>
      <c r="T12" s="56"/>
      <c r="U12" s="56"/>
      <c r="V12" s="56"/>
      <c r="W12" s="56">
        <f t="shared" si="10"/>
        <v>45</v>
      </c>
      <c r="X12" s="68" t="str">
        <f t="shared" si="11"/>
        <v>Yếu</v>
      </c>
      <c r="Y12" s="86">
        <f t="shared" si="12"/>
        <v>55</v>
      </c>
      <c r="Z12" s="68" t="str">
        <f t="shared" si="13"/>
        <v>TB</v>
      </c>
      <c r="AA12" s="58"/>
      <c r="AD12" s="98"/>
      <c r="AE12" s="98"/>
      <c r="AF12" s="98"/>
      <c r="AG12" s="98"/>
    </row>
    <row r="13" spans="1:33" s="59" customFormat="1" ht="18" customHeight="1">
      <c r="A13" s="84">
        <v>9</v>
      </c>
      <c r="B13" s="95" t="s">
        <v>132</v>
      </c>
      <c r="C13" s="95" t="s">
        <v>75</v>
      </c>
      <c r="D13" s="95" t="s">
        <v>76</v>
      </c>
      <c r="E13" s="57">
        <v>3</v>
      </c>
      <c r="F13" s="57">
        <f t="shared" si="6"/>
        <v>3</v>
      </c>
      <c r="G13" s="56" t="str">
        <f>VLOOKUP(B13,'[2]Sheet1'!$D$24:$U$57,18,0)</f>
        <v>8</v>
      </c>
      <c r="H13" s="56">
        <f t="shared" si="8"/>
        <v>11</v>
      </c>
      <c r="I13" s="56">
        <v>25</v>
      </c>
      <c r="J13" s="56">
        <f t="shared" si="9"/>
        <v>25</v>
      </c>
      <c r="K13" s="56">
        <v>3</v>
      </c>
      <c r="L13" s="56">
        <f t="shared" si="7"/>
        <v>3</v>
      </c>
      <c r="M13" s="56">
        <v>16</v>
      </c>
      <c r="N13" s="56">
        <v>15</v>
      </c>
      <c r="O13" s="56"/>
      <c r="P13" s="56"/>
      <c r="Q13" s="56"/>
      <c r="R13" s="87"/>
      <c r="S13" s="56"/>
      <c r="T13" s="56"/>
      <c r="U13" s="56"/>
      <c r="V13" s="56">
        <v>-10</v>
      </c>
      <c r="W13" s="56">
        <f t="shared" si="10"/>
        <v>47</v>
      </c>
      <c r="X13" s="68" t="str">
        <f t="shared" si="11"/>
        <v>Yếu</v>
      </c>
      <c r="Y13" s="86">
        <f t="shared" si="12"/>
        <v>44</v>
      </c>
      <c r="Z13" s="68" t="str">
        <f t="shared" si="13"/>
        <v>Yếu</v>
      </c>
      <c r="AA13" s="58"/>
      <c r="AD13" s="98"/>
      <c r="AE13" s="98"/>
      <c r="AF13" s="98"/>
      <c r="AG13" s="98"/>
    </row>
    <row r="14" spans="1:33" s="59" customFormat="1" ht="18" customHeight="1">
      <c r="A14" s="84">
        <v>10</v>
      </c>
      <c r="B14" s="95" t="s">
        <v>133</v>
      </c>
      <c r="C14" s="95" t="s">
        <v>53</v>
      </c>
      <c r="D14" s="95" t="s">
        <v>77</v>
      </c>
      <c r="E14" s="57">
        <v>3</v>
      </c>
      <c r="F14" s="57">
        <f t="shared" si="6"/>
        <v>3</v>
      </c>
      <c r="G14" s="56" t="str">
        <f>VLOOKUP(B14,'[2]Sheet1'!$D$24:$U$57,18,0)</f>
        <v>10</v>
      </c>
      <c r="H14" s="56">
        <f t="shared" si="8"/>
        <v>13</v>
      </c>
      <c r="I14" s="56">
        <v>25</v>
      </c>
      <c r="J14" s="56">
        <f t="shared" si="9"/>
        <v>25</v>
      </c>
      <c r="K14" s="56">
        <v>2</v>
      </c>
      <c r="L14" s="56">
        <f t="shared" si="7"/>
        <v>2</v>
      </c>
      <c r="M14" s="56">
        <v>15</v>
      </c>
      <c r="N14" s="56">
        <v>15</v>
      </c>
      <c r="O14" s="56"/>
      <c r="P14" s="56"/>
      <c r="Q14" s="56"/>
      <c r="R14" s="87"/>
      <c r="S14" s="56"/>
      <c r="T14" s="56"/>
      <c r="U14" s="56"/>
      <c r="V14" s="56"/>
      <c r="W14" s="56">
        <f t="shared" si="10"/>
        <v>45</v>
      </c>
      <c r="X14" s="68" t="str">
        <f t="shared" si="11"/>
        <v>Yếu</v>
      </c>
      <c r="Y14" s="86">
        <f t="shared" si="12"/>
        <v>55</v>
      </c>
      <c r="Z14" s="68" t="str">
        <f t="shared" si="13"/>
        <v>TB</v>
      </c>
      <c r="AA14" s="58"/>
      <c r="AD14" s="98"/>
      <c r="AE14" s="98"/>
      <c r="AF14" s="98"/>
      <c r="AG14" s="98"/>
    </row>
    <row r="15" spans="1:33" s="92" customFormat="1" ht="18" customHeight="1">
      <c r="A15" s="100">
        <v>11</v>
      </c>
      <c r="B15" s="94" t="s">
        <v>134</v>
      </c>
      <c r="C15" s="94" t="s">
        <v>78</v>
      </c>
      <c r="D15" s="94" t="s">
        <v>79</v>
      </c>
      <c r="E15" s="89">
        <v>0</v>
      </c>
      <c r="F15" s="57">
        <f t="shared" si="6"/>
        <v>0</v>
      </c>
      <c r="G15" s="56" t="str">
        <f>VLOOKUP(B15,'[2]Sheet1'!$D$24:$U$57,18,0)</f>
        <v>0</v>
      </c>
      <c r="H15" s="87">
        <f t="shared" si="8"/>
        <v>0</v>
      </c>
      <c r="I15" s="87">
        <v>0</v>
      </c>
      <c r="J15" s="87">
        <f t="shared" si="9"/>
        <v>0</v>
      </c>
      <c r="K15" s="87">
        <v>0</v>
      </c>
      <c r="L15" s="56">
        <f t="shared" si="7"/>
        <v>0</v>
      </c>
      <c r="M15" s="87">
        <v>0</v>
      </c>
      <c r="N15" s="56">
        <f>M15</f>
        <v>0</v>
      </c>
      <c r="O15" s="87"/>
      <c r="P15" s="87"/>
      <c r="Q15" s="87"/>
      <c r="R15" s="87"/>
      <c r="S15" s="87"/>
      <c r="T15" s="87"/>
      <c r="U15" s="87"/>
      <c r="V15" s="87">
        <v>-10</v>
      </c>
      <c r="W15" s="87">
        <f t="shared" si="10"/>
        <v>0</v>
      </c>
      <c r="X15" s="65" t="str">
        <f t="shared" si="11"/>
        <v>Kém</v>
      </c>
      <c r="Y15" s="90">
        <f t="shared" si="12"/>
        <v>-10</v>
      </c>
      <c r="Z15" s="65" t="str">
        <f t="shared" si="13"/>
        <v>Kém</v>
      </c>
      <c r="AA15" s="91"/>
      <c r="AD15" s="93"/>
      <c r="AE15" s="93"/>
      <c r="AF15" s="93"/>
      <c r="AG15" s="93"/>
    </row>
    <row r="16" spans="1:33" s="59" customFormat="1" ht="18" customHeight="1">
      <c r="A16" s="84">
        <v>12</v>
      </c>
      <c r="B16" s="95" t="s">
        <v>135</v>
      </c>
      <c r="C16" s="95" t="s">
        <v>80</v>
      </c>
      <c r="D16" s="95" t="s">
        <v>81</v>
      </c>
      <c r="E16" s="57">
        <v>3</v>
      </c>
      <c r="F16" s="57">
        <f t="shared" si="6"/>
        <v>3</v>
      </c>
      <c r="G16" s="56" t="str">
        <f>VLOOKUP(B16,'[2]Sheet1'!$D$24:$U$57,18,0)</f>
        <v>8</v>
      </c>
      <c r="H16" s="56">
        <f t="shared" si="8"/>
        <v>11</v>
      </c>
      <c r="I16" s="56">
        <v>25</v>
      </c>
      <c r="J16" s="56">
        <f t="shared" si="9"/>
        <v>25</v>
      </c>
      <c r="K16" s="56">
        <v>8</v>
      </c>
      <c r="L16" s="56">
        <f t="shared" si="7"/>
        <v>8</v>
      </c>
      <c r="M16" s="56">
        <v>19</v>
      </c>
      <c r="N16" s="56">
        <v>15</v>
      </c>
      <c r="O16" s="56">
        <v>7</v>
      </c>
      <c r="P16" s="56"/>
      <c r="Q16" s="56"/>
      <c r="R16" s="87">
        <v>7</v>
      </c>
      <c r="S16" s="56"/>
      <c r="T16" s="56"/>
      <c r="U16" s="56"/>
      <c r="V16" s="56"/>
      <c r="W16" s="56">
        <f t="shared" si="10"/>
        <v>62</v>
      </c>
      <c r="X16" s="68" t="str">
        <f t="shared" si="11"/>
        <v>TB</v>
      </c>
      <c r="Y16" s="86">
        <f t="shared" si="12"/>
        <v>66</v>
      </c>
      <c r="Z16" s="68" t="str">
        <f t="shared" si="13"/>
        <v>Khá</v>
      </c>
      <c r="AA16" s="58" t="s">
        <v>187</v>
      </c>
      <c r="AD16" s="98"/>
      <c r="AE16" s="98"/>
      <c r="AF16" s="98"/>
      <c r="AG16" s="98"/>
    </row>
    <row r="17" spans="1:33" s="59" customFormat="1" ht="18" customHeight="1">
      <c r="A17" s="84">
        <v>13</v>
      </c>
      <c r="B17" s="95" t="s">
        <v>136</v>
      </c>
      <c r="C17" s="95" t="s">
        <v>82</v>
      </c>
      <c r="D17" s="95" t="s">
        <v>83</v>
      </c>
      <c r="E17" s="57">
        <v>3</v>
      </c>
      <c r="F17" s="57">
        <f t="shared" si="6"/>
        <v>3</v>
      </c>
      <c r="G17" s="56" t="str">
        <f>VLOOKUP(B17,'[2]Sheet1'!$D$24:$U$57,18,0)</f>
        <v>10</v>
      </c>
      <c r="H17" s="56">
        <f t="shared" si="8"/>
        <v>13</v>
      </c>
      <c r="I17" s="56">
        <v>25</v>
      </c>
      <c r="J17" s="56">
        <f t="shared" si="9"/>
        <v>25</v>
      </c>
      <c r="K17" s="56">
        <v>5</v>
      </c>
      <c r="L17" s="56">
        <v>8</v>
      </c>
      <c r="M17" s="56">
        <v>15</v>
      </c>
      <c r="N17" s="56">
        <v>15</v>
      </c>
      <c r="O17" s="56">
        <v>5</v>
      </c>
      <c r="P17" s="56"/>
      <c r="Q17" s="56"/>
      <c r="R17" s="87"/>
      <c r="S17" s="56"/>
      <c r="T17" s="56"/>
      <c r="U17" s="56"/>
      <c r="V17" s="56"/>
      <c r="W17" s="56">
        <f t="shared" si="10"/>
        <v>53</v>
      </c>
      <c r="X17" s="68" t="str">
        <f t="shared" si="11"/>
        <v>TB</v>
      </c>
      <c r="Y17" s="86">
        <f t="shared" si="12"/>
        <v>61</v>
      </c>
      <c r="Z17" s="68" t="str">
        <f t="shared" si="13"/>
        <v>TB</v>
      </c>
      <c r="AA17" s="58"/>
      <c r="AD17" s="98"/>
      <c r="AE17" s="98"/>
      <c r="AF17" s="98"/>
      <c r="AG17" s="98"/>
    </row>
    <row r="18" spans="1:33" s="59" customFormat="1" ht="18" customHeight="1">
      <c r="A18" s="84">
        <v>14</v>
      </c>
      <c r="B18" s="95" t="s">
        <v>137</v>
      </c>
      <c r="C18" s="95" t="s">
        <v>84</v>
      </c>
      <c r="D18" s="95" t="s">
        <v>85</v>
      </c>
      <c r="E18" s="57">
        <v>3</v>
      </c>
      <c r="F18" s="57">
        <f t="shared" si="6"/>
        <v>3</v>
      </c>
      <c r="G18" s="56" t="str">
        <f>VLOOKUP(B18,'[2]Sheet1'!$D$24:$U$57,18,0)</f>
        <v>8</v>
      </c>
      <c r="H18" s="56">
        <f t="shared" si="8"/>
        <v>11</v>
      </c>
      <c r="I18" s="56">
        <v>25</v>
      </c>
      <c r="J18" s="56">
        <f t="shared" si="9"/>
        <v>25</v>
      </c>
      <c r="K18" s="56">
        <v>7</v>
      </c>
      <c r="L18" s="56">
        <f t="shared" si="7"/>
        <v>7</v>
      </c>
      <c r="M18" s="56">
        <v>17</v>
      </c>
      <c r="N18" s="56">
        <v>15</v>
      </c>
      <c r="O18" s="56"/>
      <c r="P18" s="56"/>
      <c r="Q18" s="56"/>
      <c r="R18" s="87"/>
      <c r="S18" s="56"/>
      <c r="T18" s="56"/>
      <c r="U18" s="56">
        <v>5</v>
      </c>
      <c r="V18" s="56"/>
      <c r="W18" s="56">
        <f t="shared" si="10"/>
        <v>52</v>
      </c>
      <c r="X18" s="68" t="str">
        <f t="shared" si="11"/>
        <v>TB</v>
      </c>
      <c r="Y18" s="86">
        <f t="shared" si="12"/>
        <v>63</v>
      </c>
      <c r="Z18" s="68" t="str">
        <f t="shared" si="13"/>
        <v>TB</v>
      </c>
      <c r="AA18" s="58"/>
      <c r="AD18" s="98"/>
      <c r="AE18" s="98"/>
      <c r="AF18" s="98"/>
      <c r="AG18" s="98"/>
    </row>
    <row r="19" spans="1:33" s="59" customFormat="1" ht="18" customHeight="1">
      <c r="A19" s="84">
        <v>15</v>
      </c>
      <c r="B19" s="95" t="s">
        <v>138</v>
      </c>
      <c r="C19" s="95" t="s">
        <v>86</v>
      </c>
      <c r="D19" s="95" t="s">
        <v>87</v>
      </c>
      <c r="E19" s="57">
        <v>3</v>
      </c>
      <c r="F19" s="57">
        <f t="shared" si="6"/>
        <v>3</v>
      </c>
      <c r="G19" s="56" t="str">
        <f>VLOOKUP(B19,'[2]Sheet1'!$D$24:$U$57,18,0)</f>
        <v>8</v>
      </c>
      <c r="H19" s="56">
        <f t="shared" si="8"/>
        <v>11</v>
      </c>
      <c r="I19" s="56">
        <v>25</v>
      </c>
      <c r="J19" s="56">
        <v>20</v>
      </c>
      <c r="K19" s="56">
        <v>6</v>
      </c>
      <c r="L19" s="56">
        <f t="shared" si="7"/>
        <v>6</v>
      </c>
      <c r="M19" s="56">
        <v>15</v>
      </c>
      <c r="N19" s="56">
        <v>15</v>
      </c>
      <c r="O19" s="56"/>
      <c r="P19" s="56"/>
      <c r="Q19" s="56"/>
      <c r="R19" s="87"/>
      <c r="S19" s="56"/>
      <c r="T19" s="56"/>
      <c r="U19" s="56"/>
      <c r="V19" s="56"/>
      <c r="W19" s="56">
        <f t="shared" si="10"/>
        <v>49</v>
      </c>
      <c r="X19" s="68" t="str">
        <f t="shared" si="11"/>
        <v>Yếu</v>
      </c>
      <c r="Y19" s="86">
        <f t="shared" si="12"/>
        <v>52</v>
      </c>
      <c r="Z19" s="68" t="str">
        <f t="shared" si="13"/>
        <v>TB</v>
      </c>
      <c r="AA19" s="58"/>
      <c r="AD19" s="98"/>
      <c r="AE19" s="98"/>
      <c r="AF19" s="98"/>
      <c r="AG19" s="98"/>
    </row>
    <row r="20" spans="1:33" s="59" customFormat="1" ht="18" customHeight="1">
      <c r="A20" s="84">
        <v>16</v>
      </c>
      <c r="B20" s="95" t="s">
        <v>139</v>
      </c>
      <c r="C20" s="95" t="s">
        <v>88</v>
      </c>
      <c r="D20" s="95" t="s">
        <v>89</v>
      </c>
      <c r="E20" s="57">
        <v>3</v>
      </c>
      <c r="F20" s="57">
        <f t="shared" si="6"/>
        <v>3</v>
      </c>
      <c r="G20" s="56" t="str">
        <f>VLOOKUP(B20,'[2]Sheet1'!$D$24:$U$57,18,0)</f>
        <v>8</v>
      </c>
      <c r="H20" s="56">
        <f t="shared" si="8"/>
        <v>11</v>
      </c>
      <c r="I20" s="56">
        <v>25</v>
      </c>
      <c r="J20" s="56">
        <f t="shared" si="9"/>
        <v>25</v>
      </c>
      <c r="K20" s="56">
        <v>2</v>
      </c>
      <c r="L20" s="56">
        <f t="shared" si="7"/>
        <v>2</v>
      </c>
      <c r="M20" s="56">
        <v>15</v>
      </c>
      <c r="N20" s="56">
        <v>15</v>
      </c>
      <c r="O20" s="56"/>
      <c r="P20" s="56"/>
      <c r="Q20" s="56"/>
      <c r="R20" s="87"/>
      <c r="S20" s="56"/>
      <c r="T20" s="56"/>
      <c r="U20" s="56"/>
      <c r="V20" s="56"/>
      <c r="W20" s="56">
        <f t="shared" si="10"/>
        <v>45</v>
      </c>
      <c r="X20" s="68" t="str">
        <f t="shared" si="11"/>
        <v>Yếu</v>
      </c>
      <c r="Y20" s="86">
        <f t="shared" si="12"/>
        <v>53</v>
      </c>
      <c r="Z20" s="68" t="str">
        <f t="shared" si="13"/>
        <v>TB</v>
      </c>
      <c r="AA20" s="58"/>
      <c r="AD20" s="98"/>
      <c r="AE20" s="98"/>
      <c r="AF20" s="98"/>
      <c r="AG20" s="98"/>
    </row>
    <row r="21" spans="1:33" s="92" customFormat="1" ht="18" customHeight="1">
      <c r="A21" s="100">
        <v>17</v>
      </c>
      <c r="B21" s="94" t="s">
        <v>140</v>
      </c>
      <c r="C21" s="94" t="s">
        <v>69</v>
      </c>
      <c r="D21" s="94" t="s">
        <v>90</v>
      </c>
      <c r="E21" s="89">
        <v>0</v>
      </c>
      <c r="F21" s="57">
        <f t="shared" si="6"/>
        <v>0</v>
      </c>
      <c r="G21" s="56" t="str">
        <f>VLOOKUP(B21,'[2]Sheet1'!$D$24:$U$57,18,0)</f>
        <v>0</v>
      </c>
      <c r="H21" s="87">
        <f t="shared" si="8"/>
        <v>0</v>
      </c>
      <c r="I21" s="87">
        <v>0</v>
      </c>
      <c r="J21" s="87">
        <f t="shared" si="9"/>
        <v>0</v>
      </c>
      <c r="K21" s="87">
        <v>0</v>
      </c>
      <c r="L21" s="56">
        <f t="shared" si="7"/>
        <v>0</v>
      </c>
      <c r="M21" s="87">
        <v>0</v>
      </c>
      <c r="N21" s="56">
        <f>M21</f>
        <v>0</v>
      </c>
      <c r="O21" s="87"/>
      <c r="P21" s="87"/>
      <c r="Q21" s="87"/>
      <c r="R21" s="87"/>
      <c r="S21" s="87"/>
      <c r="T21" s="87"/>
      <c r="U21" s="87"/>
      <c r="V21" s="87">
        <v>-10</v>
      </c>
      <c r="W21" s="87">
        <f t="shared" si="10"/>
        <v>0</v>
      </c>
      <c r="X21" s="65" t="str">
        <f t="shared" si="11"/>
        <v>Kém</v>
      </c>
      <c r="Y21" s="90">
        <f t="shared" si="12"/>
        <v>-10</v>
      </c>
      <c r="Z21" s="65" t="str">
        <f t="shared" si="13"/>
        <v>Kém</v>
      </c>
      <c r="AA21" s="91"/>
      <c r="AD21" s="93"/>
      <c r="AE21" s="93"/>
      <c r="AF21" s="93"/>
      <c r="AG21" s="93"/>
    </row>
    <row r="22" spans="1:33" s="59" customFormat="1" ht="18" customHeight="1">
      <c r="A22" s="84">
        <v>18</v>
      </c>
      <c r="B22" s="95" t="s">
        <v>141</v>
      </c>
      <c r="C22" s="95" t="s">
        <v>91</v>
      </c>
      <c r="D22" s="95" t="s">
        <v>92</v>
      </c>
      <c r="E22" s="57">
        <v>3</v>
      </c>
      <c r="F22" s="57">
        <f t="shared" si="6"/>
        <v>3</v>
      </c>
      <c r="G22" s="56" t="str">
        <f>VLOOKUP(B22,'[2]Sheet1'!$D$24:$U$57,18,0)</f>
        <v>8</v>
      </c>
      <c r="H22" s="56">
        <f t="shared" si="8"/>
        <v>11</v>
      </c>
      <c r="I22" s="56">
        <v>25</v>
      </c>
      <c r="J22" s="56">
        <f t="shared" si="9"/>
        <v>25</v>
      </c>
      <c r="K22" s="56">
        <v>3</v>
      </c>
      <c r="L22" s="56">
        <f t="shared" si="7"/>
        <v>3</v>
      </c>
      <c r="M22" s="56">
        <v>15</v>
      </c>
      <c r="N22" s="56">
        <v>15</v>
      </c>
      <c r="O22" s="56"/>
      <c r="P22" s="56"/>
      <c r="Q22" s="56"/>
      <c r="R22" s="87"/>
      <c r="S22" s="56"/>
      <c r="T22" s="56"/>
      <c r="U22" s="56"/>
      <c r="V22" s="56">
        <v>-10</v>
      </c>
      <c r="W22" s="56">
        <f t="shared" si="10"/>
        <v>46</v>
      </c>
      <c r="X22" s="68" t="str">
        <f t="shared" si="11"/>
        <v>Yếu</v>
      </c>
      <c r="Y22" s="86">
        <f t="shared" si="12"/>
        <v>44</v>
      </c>
      <c r="Z22" s="68" t="str">
        <f t="shared" si="13"/>
        <v>Yếu</v>
      </c>
      <c r="AA22" s="58"/>
      <c r="AD22" s="98"/>
      <c r="AE22" s="98"/>
      <c r="AF22" s="98"/>
      <c r="AG22" s="98"/>
    </row>
    <row r="23" spans="1:33" s="59" customFormat="1" ht="18" customHeight="1">
      <c r="A23" s="84">
        <v>19</v>
      </c>
      <c r="B23" s="95" t="s">
        <v>142</v>
      </c>
      <c r="C23" s="95" t="s">
        <v>93</v>
      </c>
      <c r="D23" s="95" t="s">
        <v>94</v>
      </c>
      <c r="E23" s="57">
        <v>3</v>
      </c>
      <c r="F23" s="57">
        <f t="shared" si="6"/>
        <v>3</v>
      </c>
      <c r="G23" s="56" t="str">
        <f>VLOOKUP(B23,'[2]Sheet1'!$D$24:$U$57,18,0)</f>
        <v>14</v>
      </c>
      <c r="H23" s="56">
        <f t="shared" si="8"/>
        <v>17</v>
      </c>
      <c r="I23" s="56">
        <v>25</v>
      </c>
      <c r="J23" s="56">
        <v>20</v>
      </c>
      <c r="K23" s="56">
        <v>4</v>
      </c>
      <c r="L23" s="56">
        <f t="shared" si="7"/>
        <v>4</v>
      </c>
      <c r="M23" s="56">
        <v>15</v>
      </c>
      <c r="N23" s="56">
        <v>15</v>
      </c>
      <c r="O23" s="56">
        <v>10</v>
      </c>
      <c r="P23" s="56"/>
      <c r="Q23" s="56"/>
      <c r="R23" s="87">
        <v>10</v>
      </c>
      <c r="S23" s="56"/>
      <c r="T23" s="56"/>
      <c r="U23" s="56"/>
      <c r="V23" s="56"/>
      <c r="W23" s="56">
        <f t="shared" si="10"/>
        <v>57</v>
      </c>
      <c r="X23" s="68" t="str">
        <f t="shared" si="11"/>
        <v>TB</v>
      </c>
      <c r="Y23" s="86">
        <f t="shared" si="12"/>
        <v>66</v>
      </c>
      <c r="Z23" s="68" t="str">
        <f t="shared" si="13"/>
        <v>Khá</v>
      </c>
      <c r="AA23" s="58" t="s">
        <v>160</v>
      </c>
      <c r="AD23" s="98"/>
      <c r="AE23" s="98"/>
      <c r="AF23" s="98"/>
      <c r="AG23" s="98"/>
    </row>
    <row r="24" spans="1:33" s="59" customFormat="1" ht="18" customHeight="1">
      <c r="A24" s="84">
        <v>20</v>
      </c>
      <c r="B24" s="95" t="s">
        <v>143</v>
      </c>
      <c r="C24" s="95" t="s">
        <v>95</v>
      </c>
      <c r="D24" s="95" t="s">
        <v>96</v>
      </c>
      <c r="E24" s="57">
        <v>3</v>
      </c>
      <c r="F24" s="57">
        <f t="shared" si="6"/>
        <v>3</v>
      </c>
      <c r="G24" s="56" t="str">
        <f>VLOOKUP(B24,'[2]Sheet1'!$D$24:$U$57,18,0)</f>
        <v>14</v>
      </c>
      <c r="H24" s="56">
        <f t="shared" si="8"/>
        <v>17</v>
      </c>
      <c r="I24" s="56">
        <v>25</v>
      </c>
      <c r="J24" s="56">
        <f t="shared" si="9"/>
        <v>25</v>
      </c>
      <c r="K24" s="56">
        <v>11</v>
      </c>
      <c r="L24" s="56">
        <v>13</v>
      </c>
      <c r="M24" s="56">
        <v>21</v>
      </c>
      <c r="N24" s="56">
        <v>15</v>
      </c>
      <c r="O24" s="56">
        <v>7</v>
      </c>
      <c r="P24" s="56"/>
      <c r="Q24" s="56"/>
      <c r="R24" s="87">
        <v>10</v>
      </c>
      <c r="S24" s="56"/>
      <c r="T24" s="56"/>
      <c r="U24" s="56"/>
      <c r="V24" s="56"/>
      <c r="W24" s="56">
        <f t="shared" si="10"/>
        <v>67</v>
      </c>
      <c r="X24" s="68" t="str">
        <f t="shared" si="11"/>
        <v>Khá</v>
      </c>
      <c r="Y24" s="86">
        <f t="shared" si="12"/>
        <v>80</v>
      </c>
      <c r="Z24" s="68" t="str">
        <f t="shared" si="13"/>
        <v>Tốt</v>
      </c>
      <c r="AA24" s="58" t="s">
        <v>188</v>
      </c>
      <c r="AD24" s="98"/>
      <c r="AE24" s="98"/>
      <c r="AF24" s="98"/>
      <c r="AG24" s="98"/>
    </row>
    <row r="25" spans="1:33" s="59" customFormat="1" ht="18" customHeight="1">
      <c r="A25" s="84">
        <v>21</v>
      </c>
      <c r="B25" s="95" t="s">
        <v>144</v>
      </c>
      <c r="C25" s="95" t="s">
        <v>97</v>
      </c>
      <c r="D25" s="95" t="s">
        <v>98</v>
      </c>
      <c r="E25" s="57">
        <v>3</v>
      </c>
      <c r="F25" s="57">
        <f t="shared" si="6"/>
        <v>3</v>
      </c>
      <c r="G25" s="56" t="str">
        <f>VLOOKUP(B25,'[2]Sheet1'!$D$24:$U$57,18,0)</f>
        <v>0</v>
      </c>
      <c r="H25" s="56">
        <f t="shared" si="8"/>
        <v>3</v>
      </c>
      <c r="I25" s="56">
        <v>25</v>
      </c>
      <c r="J25" s="56">
        <f t="shared" si="9"/>
        <v>25</v>
      </c>
      <c r="K25" s="56">
        <v>2</v>
      </c>
      <c r="L25" s="56">
        <f t="shared" si="7"/>
        <v>2</v>
      </c>
      <c r="M25" s="56">
        <v>15</v>
      </c>
      <c r="N25" s="56">
        <v>15</v>
      </c>
      <c r="O25" s="56"/>
      <c r="P25" s="56"/>
      <c r="Q25" s="56"/>
      <c r="R25" s="87"/>
      <c r="S25" s="56"/>
      <c r="T25" s="56"/>
      <c r="U25" s="56"/>
      <c r="V25" s="56"/>
      <c r="W25" s="56">
        <f t="shared" si="10"/>
        <v>45</v>
      </c>
      <c r="X25" s="68" t="str">
        <f t="shared" si="11"/>
        <v>Yếu</v>
      </c>
      <c r="Y25" s="86">
        <f t="shared" si="12"/>
        <v>45</v>
      </c>
      <c r="Z25" s="68" t="str">
        <f t="shared" si="13"/>
        <v>Yếu</v>
      </c>
      <c r="AA25" s="58"/>
      <c r="AD25" s="98"/>
      <c r="AE25" s="98"/>
      <c r="AF25" s="98"/>
      <c r="AG25" s="98"/>
    </row>
    <row r="26" spans="1:33" s="59" customFormat="1" ht="18" customHeight="1">
      <c r="A26" s="84">
        <v>22</v>
      </c>
      <c r="B26" s="95" t="s">
        <v>145</v>
      </c>
      <c r="C26" s="95" t="s">
        <v>99</v>
      </c>
      <c r="D26" s="95" t="s">
        <v>100</v>
      </c>
      <c r="E26" s="57">
        <v>3</v>
      </c>
      <c r="F26" s="57">
        <f t="shared" si="6"/>
        <v>3</v>
      </c>
      <c r="G26" s="56" t="str">
        <f>VLOOKUP(B26,'[2]Sheet1'!$D$24:$U$57,18,0)</f>
        <v>8</v>
      </c>
      <c r="H26" s="56">
        <f t="shared" si="8"/>
        <v>11</v>
      </c>
      <c r="I26" s="56">
        <v>25</v>
      </c>
      <c r="J26" s="56">
        <f t="shared" si="9"/>
        <v>25</v>
      </c>
      <c r="K26" s="56">
        <v>4</v>
      </c>
      <c r="L26" s="56">
        <f t="shared" si="7"/>
        <v>4</v>
      </c>
      <c r="M26" s="56">
        <v>16</v>
      </c>
      <c r="N26" s="56">
        <v>15</v>
      </c>
      <c r="O26" s="56"/>
      <c r="P26" s="56"/>
      <c r="Q26" s="56"/>
      <c r="R26" s="87"/>
      <c r="S26" s="56"/>
      <c r="T26" s="56"/>
      <c r="U26" s="56"/>
      <c r="V26" s="56">
        <v>-10</v>
      </c>
      <c r="W26" s="56">
        <f t="shared" si="10"/>
        <v>48</v>
      </c>
      <c r="X26" s="68" t="str">
        <f t="shared" si="11"/>
        <v>Yếu</v>
      </c>
      <c r="Y26" s="86">
        <f t="shared" si="12"/>
        <v>45</v>
      </c>
      <c r="Z26" s="68" t="str">
        <f t="shared" si="13"/>
        <v>Yếu</v>
      </c>
      <c r="AA26" s="58"/>
      <c r="AD26" s="98"/>
      <c r="AE26" s="98"/>
      <c r="AF26" s="98"/>
      <c r="AG26" s="98"/>
    </row>
    <row r="27" spans="1:33" s="92" customFormat="1" ht="18" customHeight="1">
      <c r="A27" s="100">
        <v>23</v>
      </c>
      <c r="B27" s="94" t="s">
        <v>146</v>
      </c>
      <c r="C27" s="94" t="s">
        <v>101</v>
      </c>
      <c r="D27" s="94" t="s">
        <v>102</v>
      </c>
      <c r="E27" s="89">
        <v>0</v>
      </c>
      <c r="F27" s="57">
        <f t="shared" si="6"/>
        <v>0</v>
      </c>
      <c r="G27" s="56" t="str">
        <f>VLOOKUP(B27,'[2]Sheet1'!$D$24:$U$57,18,0)</f>
        <v>0</v>
      </c>
      <c r="H27" s="87">
        <f t="shared" si="8"/>
        <v>0</v>
      </c>
      <c r="I27" s="87">
        <v>0</v>
      </c>
      <c r="J27" s="87">
        <f t="shared" si="9"/>
        <v>0</v>
      </c>
      <c r="K27" s="87">
        <v>0</v>
      </c>
      <c r="L27" s="56">
        <f t="shared" si="7"/>
        <v>0</v>
      </c>
      <c r="M27" s="87">
        <v>0</v>
      </c>
      <c r="N27" s="56">
        <f>M27</f>
        <v>0</v>
      </c>
      <c r="O27" s="87"/>
      <c r="P27" s="87"/>
      <c r="Q27" s="87"/>
      <c r="R27" s="87"/>
      <c r="S27" s="87"/>
      <c r="T27" s="87"/>
      <c r="U27" s="87"/>
      <c r="V27" s="87">
        <v>-10</v>
      </c>
      <c r="W27" s="87">
        <f t="shared" si="10"/>
        <v>0</v>
      </c>
      <c r="X27" s="65" t="str">
        <f t="shared" si="11"/>
        <v>Kém</v>
      </c>
      <c r="Y27" s="90">
        <f t="shared" si="12"/>
        <v>-10</v>
      </c>
      <c r="Z27" s="65" t="str">
        <f t="shared" si="13"/>
        <v>Kém</v>
      </c>
      <c r="AA27" s="91"/>
      <c r="AD27" s="93"/>
      <c r="AE27" s="93"/>
      <c r="AF27" s="93"/>
      <c r="AG27" s="93"/>
    </row>
    <row r="28" spans="1:33" s="59" customFormat="1" ht="18" customHeight="1">
      <c r="A28" s="84">
        <v>24</v>
      </c>
      <c r="B28" s="95" t="s">
        <v>147</v>
      </c>
      <c r="C28" s="95" t="s">
        <v>103</v>
      </c>
      <c r="D28" s="95" t="s">
        <v>104</v>
      </c>
      <c r="E28" s="57">
        <v>3</v>
      </c>
      <c r="F28" s="57">
        <f t="shared" si="6"/>
        <v>3</v>
      </c>
      <c r="G28" s="56" t="str">
        <f>VLOOKUP(B28,'[2]Sheet1'!$D$24:$U$57,18,0)</f>
        <v>14</v>
      </c>
      <c r="H28" s="56">
        <f t="shared" si="8"/>
        <v>17</v>
      </c>
      <c r="I28" s="56">
        <v>25</v>
      </c>
      <c r="J28" s="56">
        <f t="shared" si="9"/>
        <v>25</v>
      </c>
      <c r="K28" s="56">
        <v>8</v>
      </c>
      <c r="L28" s="56">
        <v>9</v>
      </c>
      <c r="M28" s="56">
        <v>17</v>
      </c>
      <c r="N28" s="56">
        <v>15</v>
      </c>
      <c r="O28" s="56"/>
      <c r="P28" s="56"/>
      <c r="Q28" s="56"/>
      <c r="R28" s="87"/>
      <c r="S28" s="56"/>
      <c r="T28" s="56"/>
      <c r="U28" s="56">
        <v>5</v>
      </c>
      <c r="V28" s="56"/>
      <c r="W28" s="56">
        <f t="shared" si="10"/>
        <v>53</v>
      </c>
      <c r="X28" s="68" t="str">
        <f t="shared" si="11"/>
        <v>TB</v>
      </c>
      <c r="Y28" s="86">
        <f t="shared" si="12"/>
        <v>71</v>
      </c>
      <c r="Z28" s="68" t="str">
        <f t="shared" si="13"/>
        <v>Khá</v>
      </c>
      <c r="AA28" s="58"/>
      <c r="AD28" s="96"/>
      <c r="AE28" s="96"/>
      <c r="AF28" s="96"/>
      <c r="AG28" s="96"/>
    </row>
    <row r="29" spans="1:33" s="59" customFormat="1" ht="18" customHeight="1">
      <c r="A29" s="84">
        <v>25</v>
      </c>
      <c r="B29" s="95" t="s">
        <v>148</v>
      </c>
      <c r="C29" s="95" t="s">
        <v>105</v>
      </c>
      <c r="D29" s="95" t="s">
        <v>106</v>
      </c>
      <c r="E29" s="57">
        <v>3</v>
      </c>
      <c r="F29" s="57">
        <f t="shared" si="6"/>
        <v>3</v>
      </c>
      <c r="G29" s="56" t="str">
        <f>VLOOKUP(B29,'[2]Sheet1'!$D$24:$U$57,18,0)</f>
        <v>10</v>
      </c>
      <c r="H29" s="56">
        <f t="shared" si="8"/>
        <v>13</v>
      </c>
      <c r="I29" s="56">
        <v>25</v>
      </c>
      <c r="J29" s="56">
        <f t="shared" si="9"/>
        <v>25</v>
      </c>
      <c r="K29" s="56">
        <v>2</v>
      </c>
      <c r="L29" s="56">
        <f t="shared" si="7"/>
        <v>2</v>
      </c>
      <c r="M29" s="56">
        <v>17</v>
      </c>
      <c r="N29" s="56">
        <v>15</v>
      </c>
      <c r="O29" s="56"/>
      <c r="P29" s="56"/>
      <c r="Q29" s="56"/>
      <c r="R29" s="87"/>
      <c r="S29" s="56"/>
      <c r="T29" s="56"/>
      <c r="U29" s="56">
        <v>5</v>
      </c>
      <c r="V29" s="56"/>
      <c r="W29" s="56">
        <f t="shared" si="10"/>
        <v>47</v>
      </c>
      <c r="X29" s="68" t="str">
        <f t="shared" si="11"/>
        <v>Yếu</v>
      </c>
      <c r="Y29" s="86">
        <f t="shared" si="12"/>
        <v>60</v>
      </c>
      <c r="Z29" s="68" t="str">
        <f t="shared" si="13"/>
        <v>TB</v>
      </c>
      <c r="AA29" s="58"/>
      <c r="AD29" s="96"/>
      <c r="AE29" s="96"/>
      <c r="AF29" s="96"/>
      <c r="AG29" s="96"/>
    </row>
    <row r="30" spans="1:33" s="59" customFormat="1" ht="18" customHeight="1">
      <c r="A30" s="84">
        <v>26</v>
      </c>
      <c r="B30" s="95" t="s">
        <v>149</v>
      </c>
      <c r="C30" s="95" t="s">
        <v>107</v>
      </c>
      <c r="D30" s="95" t="s">
        <v>108</v>
      </c>
      <c r="E30" s="57">
        <v>3</v>
      </c>
      <c r="F30" s="57">
        <f t="shared" si="6"/>
        <v>3</v>
      </c>
      <c r="G30" s="56" t="str">
        <f>VLOOKUP(B30,'[2]Sheet1'!$D$24:$U$57,18,0)</f>
        <v>12</v>
      </c>
      <c r="H30" s="56">
        <f t="shared" si="8"/>
        <v>15</v>
      </c>
      <c r="I30" s="56">
        <v>25</v>
      </c>
      <c r="J30" s="56">
        <f t="shared" si="9"/>
        <v>25</v>
      </c>
      <c r="K30" s="56">
        <v>14</v>
      </c>
      <c r="L30" s="56">
        <f t="shared" si="7"/>
        <v>14</v>
      </c>
      <c r="M30" s="56">
        <v>19</v>
      </c>
      <c r="N30" s="56">
        <v>17</v>
      </c>
      <c r="O30" s="56">
        <v>7</v>
      </c>
      <c r="P30" s="56"/>
      <c r="Q30" s="56"/>
      <c r="R30" s="87"/>
      <c r="S30" s="56"/>
      <c r="T30" s="56"/>
      <c r="U30" s="56">
        <v>5</v>
      </c>
      <c r="V30" s="56"/>
      <c r="W30" s="56">
        <f t="shared" si="10"/>
        <v>68</v>
      </c>
      <c r="X30" s="68" t="str">
        <f t="shared" si="11"/>
        <v>Khá</v>
      </c>
      <c r="Y30" s="86">
        <f t="shared" si="12"/>
        <v>76</v>
      </c>
      <c r="Z30" s="68" t="str">
        <f t="shared" si="13"/>
        <v>Khá</v>
      </c>
      <c r="AA30" s="58"/>
      <c r="AD30" s="96"/>
      <c r="AE30" s="96"/>
      <c r="AF30" s="96"/>
      <c r="AG30" s="96"/>
    </row>
    <row r="31" spans="1:33" s="59" customFormat="1" ht="18" customHeight="1">
      <c r="A31" s="84">
        <v>27</v>
      </c>
      <c r="B31" s="95" t="s">
        <v>150</v>
      </c>
      <c r="C31" s="95" t="s">
        <v>109</v>
      </c>
      <c r="D31" s="95" t="s">
        <v>110</v>
      </c>
      <c r="E31" s="57">
        <v>3</v>
      </c>
      <c r="F31" s="57">
        <f t="shared" si="6"/>
        <v>3</v>
      </c>
      <c r="G31" s="56" t="str">
        <f>VLOOKUP(B31,'[2]Sheet1'!$D$24:$U$57,18,0)</f>
        <v>10</v>
      </c>
      <c r="H31" s="56">
        <f t="shared" si="8"/>
        <v>13</v>
      </c>
      <c r="I31" s="56">
        <v>25</v>
      </c>
      <c r="J31" s="56">
        <f t="shared" si="9"/>
        <v>25</v>
      </c>
      <c r="K31" s="56">
        <v>7</v>
      </c>
      <c r="L31" s="56">
        <f t="shared" si="7"/>
        <v>7</v>
      </c>
      <c r="M31" s="56">
        <v>15</v>
      </c>
      <c r="N31" s="56">
        <v>15</v>
      </c>
      <c r="O31" s="56"/>
      <c r="P31" s="56"/>
      <c r="Q31" s="56"/>
      <c r="R31" s="87"/>
      <c r="S31" s="56"/>
      <c r="T31" s="56"/>
      <c r="U31" s="56"/>
      <c r="V31" s="56"/>
      <c r="W31" s="56">
        <f t="shared" si="10"/>
        <v>50</v>
      </c>
      <c r="X31" s="68" t="str">
        <f t="shared" si="11"/>
        <v>TB</v>
      </c>
      <c r="Y31" s="86">
        <f t="shared" si="12"/>
        <v>60</v>
      </c>
      <c r="Z31" s="68" t="str">
        <f t="shared" si="13"/>
        <v>TB</v>
      </c>
      <c r="AA31" s="58"/>
      <c r="AD31" s="96"/>
      <c r="AE31" s="96"/>
      <c r="AF31" s="96"/>
      <c r="AG31" s="96"/>
    </row>
    <row r="32" spans="1:33" s="59" customFormat="1" ht="18" customHeight="1">
      <c r="A32" s="84">
        <v>28</v>
      </c>
      <c r="B32" s="95" t="s">
        <v>151</v>
      </c>
      <c r="C32" s="95" t="s">
        <v>111</v>
      </c>
      <c r="D32" s="95" t="s">
        <v>112</v>
      </c>
      <c r="E32" s="57">
        <v>3</v>
      </c>
      <c r="F32" s="57">
        <f t="shared" si="6"/>
        <v>3</v>
      </c>
      <c r="G32" s="56" t="str">
        <f>VLOOKUP(B32,'[2]Sheet1'!$D$24:$U$57,18,0)</f>
        <v>10</v>
      </c>
      <c r="H32" s="56">
        <f aca="true" t="shared" si="14" ref="H32:H38">F32+G32</f>
        <v>13</v>
      </c>
      <c r="I32" s="56">
        <v>25</v>
      </c>
      <c r="J32" s="56">
        <f aca="true" t="shared" si="15" ref="J32:J38">I32</f>
        <v>25</v>
      </c>
      <c r="K32" s="56">
        <v>8</v>
      </c>
      <c r="L32" s="56">
        <v>11</v>
      </c>
      <c r="M32" s="56">
        <v>17</v>
      </c>
      <c r="N32" s="56">
        <v>15</v>
      </c>
      <c r="O32" s="56"/>
      <c r="P32" s="56"/>
      <c r="Q32" s="56"/>
      <c r="R32" s="87"/>
      <c r="S32" s="56"/>
      <c r="T32" s="56"/>
      <c r="U32" s="56"/>
      <c r="V32" s="56"/>
      <c r="W32" s="56">
        <f aca="true" t="shared" si="16" ref="W32:W38">E32+I32+K32+M32+O32</f>
        <v>53</v>
      </c>
      <c r="X32" s="68" t="str">
        <f aca="true" t="shared" si="17" ref="X32:X38">IF(W32&lt;35,"Kém",IF(W32&lt;50,"Yếu",IF(W32&lt;65,"TB",IF(W32&lt;80,"Khá",IF(W32&lt;90,"Tốt","XS")))))</f>
        <v>TB</v>
      </c>
      <c r="Y32" s="86">
        <f aca="true" t="shared" si="18" ref="Y32:Y38">ROUND((H32+J32+L32+N32+R32+S32+T32+U32+V32),0)</f>
        <v>64</v>
      </c>
      <c r="Z32" s="68" t="str">
        <f aca="true" t="shared" si="19" ref="Z32:Z38">IF(Y32&lt;35,"Kém",IF(Y32&lt;50,"Yếu",IF(Y32&lt;65,"TB",IF(Y32&lt;80,"Khá",IF(Y32&lt;90,"Tốt","XS")))))</f>
        <v>TB</v>
      </c>
      <c r="AA32" s="58"/>
      <c r="AD32" s="96"/>
      <c r="AE32" s="96"/>
      <c r="AF32" s="96"/>
      <c r="AG32" s="96"/>
    </row>
    <row r="33" spans="1:33" s="59" customFormat="1" ht="18" customHeight="1">
      <c r="A33" s="84">
        <v>29</v>
      </c>
      <c r="B33" s="95" t="s">
        <v>152</v>
      </c>
      <c r="C33" s="95" t="s">
        <v>93</v>
      </c>
      <c r="D33" s="95" t="s">
        <v>113</v>
      </c>
      <c r="E33" s="57">
        <v>3</v>
      </c>
      <c r="F33" s="57">
        <f t="shared" si="6"/>
        <v>3</v>
      </c>
      <c r="G33" s="56" t="str">
        <f>VLOOKUP(B33,'[2]Sheet1'!$D$24:$U$57,18,0)</f>
        <v>0</v>
      </c>
      <c r="H33" s="56">
        <f t="shared" si="14"/>
        <v>3</v>
      </c>
      <c r="I33" s="56">
        <v>25</v>
      </c>
      <c r="J33" s="56">
        <f t="shared" si="15"/>
        <v>25</v>
      </c>
      <c r="K33" s="56">
        <v>0</v>
      </c>
      <c r="L33" s="56">
        <f t="shared" si="7"/>
        <v>0</v>
      </c>
      <c r="M33" s="56">
        <v>15</v>
      </c>
      <c r="N33" s="56">
        <v>15</v>
      </c>
      <c r="O33" s="56"/>
      <c r="P33" s="56"/>
      <c r="Q33" s="56"/>
      <c r="R33" s="87"/>
      <c r="S33" s="56"/>
      <c r="T33" s="56"/>
      <c r="U33" s="56"/>
      <c r="V33" s="56"/>
      <c r="W33" s="56">
        <f t="shared" si="16"/>
        <v>43</v>
      </c>
      <c r="X33" s="68" t="str">
        <f t="shared" si="17"/>
        <v>Yếu</v>
      </c>
      <c r="Y33" s="86">
        <f t="shared" si="18"/>
        <v>43</v>
      </c>
      <c r="Z33" s="68" t="str">
        <f t="shared" si="19"/>
        <v>Yếu</v>
      </c>
      <c r="AA33" s="58"/>
      <c r="AD33" s="96"/>
      <c r="AE33" s="96"/>
      <c r="AF33" s="96"/>
      <c r="AG33" s="96"/>
    </row>
    <row r="34" spans="1:33" s="59" customFormat="1" ht="18" customHeight="1">
      <c r="A34" s="84">
        <v>30</v>
      </c>
      <c r="B34" s="95" t="s">
        <v>153</v>
      </c>
      <c r="C34" s="95" t="s">
        <v>114</v>
      </c>
      <c r="D34" s="95" t="s">
        <v>115</v>
      </c>
      <c r="E34" s="57">
        <v>3</v>
      </c>
      <c r="F34" s="57">
        <f t="shared" si="6"/>
        <v>3</v>
      </c>
      <c r="G34" s="56" t="str">
        <f>VLOOKUP(B34,'[2]Sheet1'!$D$24:$U$57,18,0)</f>
        <v>12</v>
      </c>
      <c r="H34" s="56">
        <f t="shared" si="14"/>
        <v>15</v>
      </c>
      <c r="I34" s="56">
        <v>25</v>
      </c>
      <c r="J34" s="56">
        <f t="shared" si="15"/>
        <v>25</v>
      </c>
      <c r="K34" s="56">
        <v>13</v>
      </c>
      <c r="L34" s="56">
        <v>13</v>
      </c>
      <c r="M34" s="56">
        <v>19</v>
      </c>
      <c r="N34" s="56">
        <v>17</v>
      </c>
      <c r="O34" s="56"/>
      <c r="P34" s="56"/>
      <c r="Q34" s="56"/>
      <c r="R34" s="87"/>
      <c r="S34" s="56"/>
      <c r="T34" s="56"/>
      <c r="U34" s="56"/>
      <c r="V34" s="56"/>
      <c r="W34" s="56">
        <f t="shared" si="16"/>
        <v>60</v>
      </c>
      <c r="X34" s="68" t="str">
        <f t="shared" si="17"/>
        <v>TB</v>
      </c>
      <c r="Y34" s="86">
        <f t="shared" si="18"/>
        <v>70</v>
      </c>
      <c r="Z34" s="68" t="str">
        <f t="shared" si="19"/>
        <v>Khá</v>
      </c>
      <c r="AA34" s="58"/>
      <c r="AD34" s="96"/>
      <c r="AE34" s="96"/>
      <c r="AF34" s="96"/>
      <c r="AG34" s="96"/>
    </row>
    <row r="35" spans="1:33" s="92" customFormat="1" ht="18" customHeight="1">
      <c r="A35" s="100">
        <v>31</v>
      </c>
      <c r="B35" s="94" t="s">
        <v>154</v>
      </c>
      <c r="C35" s="94" t="s">
        <v>116</v>
      </c>
      <c r="D35" s="94" t="s">
        <v>117</v>
      </c>
      <c r="E35" s="89">
        <v>0</v>
      </c>
      <c r="F35" s="57">
        <f t="shared" si="6"/>
        <v>0</v>
      </c>
      <c r="G35" s="56" t="str">
        <f>VLOOKUP(B35,'[2]Sheet1'!$D$24:$U$57,18,0)</f>
        <v>0</v>
      </c>
      <c r="H35" s="87">
        <f t="shared" si="14"/>
        <v>0</v>
      </c>
      <c r="I35" s="87">
        <v>0</v>
      </c>
      <c r="J35" s="87">
        <f t="shared" si="15"/>
        <v>0</v>
      </c>
      <c r="K35" s="87">
        <v>0</v>
      </c>
      <c r="L35" s="56">
        <f t="shared" si="7"/>
        <v>0</v>
      </c>
      <c r="M35" s="87">
        <v>0</v>
      </c>
      <c r="N35" s="56">
        <f>M35</f>
        <v>0</v>
      </c>
      <c r="O35" s="87"/>
      <c r="P35" s="87"/>
      <c r="Q35" s="87"/>
      <c r="R35" s="87"/>
      <c r="S35" s="87"/>
      <c r="T35" s="87"/>
      <c r="U35" s="87"/>
      <c r="V35" s="87">
        <v>-10</v>
      </c>
      <c r="W35" s="87">
        <f t="shared" si="16"/>
        <v>0</v>
      </c>
      <c r="X35" s="65" t="str">
        <f t="shared" si="17"/>
        <v>Kém</v>
      </c>
      <c r="Y35" s="90">
        <f t="shared" si="18"/>
        <v>-10</v>
      </c>
      <c r="Z35" s="65" t="str">
        <f t="shared" si="19"/>
        <v>Kém</v>
      </c>
      <c r="AA35" s="91"/>
      <c r="AD35" s="93"/>
      <c r="AE35" s="93"/>
      <c r="AF35" s="93"/>
      <c r="AG35" s="93"/>
    </row>
    <row r="36" spans="1:33" s="92" customFormat="1" ht="18" customHeight="1">
      <c r="A36" s="100">
        <v>32</v>
      </c>
      <c r="B36" s="94" t="s">
        <v>155</v>
      </c>
      <c r="C36" s="94" t="s">
        <v>118</v>
      </c>
      <c r="D36" s="94" t="s">
        <v>119</v>
      </c>
      <c r="E36" s="89">
        <v>0</v>
      </c>
      <c r="F36" s="57">
        <f t="shared" si="6"/>
        <v>0</v>
      </c>
      <c r="G36" s="56" t="str">
        <f>VLOOKUP(B36,'[2]Sheet1'!$D$24:$U$57,18,0)</f>
        <v>0</v>
      </c>
      <c r="H36" s="87">
        <f t="shared" si="14"/>
        <v>0</v>
      </c>
      <c r="I36" s="87">
        <v>0</v>
      </c>
      <c r="J36" s="87">
        <f t="shared" si="15"/>
        <v>0</v>
      </c>
      <c r="K36" s="87">
        <v>0</v>
      </c>
      <c r="L36" s="56">
        <f t="shared" si="7"/>
        <v>0</v>
      </c>
      <c r="M36" s="87">
        <v>0</v>
      </c>
      <c r="N36" s="56">
        <f>M36</f>
        <v>0</v>
      </c>
      <c r="O36" s="87"/>
      <c r="P36" s="87"/>
      <c r="Q36" s="87"/>
      <c r="R36" s="87"/>
      <c r="S36" s="87"/>
      <c r="T36" s="87"/>
      <c r="U36" s="87"/>
      <c r="V36" s="87">
        <v>-10</v>
      </c>
      <c r="W36" s="87">
        <f t="shared" si="16"/>
        <v>0</v>
      </c>
      <c r="X36" s="65" t="str">
        <f t="shared" si="17"/>
        <v>Kém</v>
      </c>
      <c r="Y36" s="90">
        <f t="shared" si="18"/>
        <v>-10</v>
      </c>
      <c r="Z36" s="65" t="str">
        <f t="shared" si="19"/>
        <v>Kém</v>
      </c>
      <c r="AA36" s="91"/>
      <c r="AD36" s="93"/>
      <c r="AE36" s="93"/>
      <c r="AF36" s="93"/>
      <c r="AG36" s="93"/>
    </row>
    <row r="37" spans="1:33" s="59" customFormat="1" ht="18" customHeight="1">
      <c r="A37" s="84">
        <v>33</v>
      </c>
      <c r="B37" s="95" t="s">
        <v>156</v>
      </c>
      <c r="C37" s="95" t="s">
        <v>120</v>
      </c>
      <c r="D37" s="95" t="s">
        <v>121</v>
      </c>
      <c r="E37" s="57">
        <v>3</v>
      </c>
      <c r="F37" s="57">
        <f t="shared" si="6"/>
        <v>3</v>
      </c>
      <c r="G37" s="56" t="str">
        <f>VLOOKUP(B37,'[2]Sheet1'!$D$24:$U$57,18,0)</f>
        <v>8</v>
      </c>
      <c r="H37" s="56">
        <f t="shared" si="14"/>
        <v>11</v>
      </c>
      <c r="I37" s="56">
        <v>25</v>
      </c>
      <c r="J37" s="56">
        <f t="shared" si="15"/>
        <v>25</v>
      </c>
      <c r="K37" s="56">
        <v>3</v>
      </c>
      <c r="L37" s="56">
        <f t="shared" si="7"/>
        <v>3</v>
      </c>
      <c r="M37" s="56">
        <v>17</v>
      </c>
      <c r="N37" s="56">
        <v>15</v>
      </c>
      <c r="O37" s="56"/>
      <c r="P37" s="56"/>
      <c r="Q37" s="56"/>
      <c r="R37" s="87"/>
      <c r="S37" s="56"/>
      <c r="T37" s="56"/>
      <c r="U37" s="56">
        <v>5</v>
      </c>
      <c r="V37" s="56"/>
      <c r="W37" s="56">
        <f t="shared" si="16"/>
        <v>48</v>
      </c>
      <c r="X37" s="68" t="str">
        <f t="shared" si="17"/>
        <v>Yếu</v>
      </c>
      <c r="Y37" s="86">
        <f t="shared" si="18"/>
        <v>59</v>
      </c>
      <c r="Z37" s="68" t="str">
        <f t="shared" si="19"/>
        <v>TB</v>
      </c>
      <c r="AA37" s="58"/>
      <c r="AD37" s="96"/>
      <c r="AE37" s="96"/>
      <c r="AF37" s="96"/>
      <c r="AG37" s="96"/>
    </row>
    <row r="38" spans="1:33" s="59" customFormat="1" ht="18" customHeight="1">
      <c r="A38" s="84">
        <v>34</v>
      </c>
      <c r="B38" s="95" t="s">
        <v>157</v>
      </c>
      <c r="C38" s="95" t="s">
        <v>122</v>
      </c>
      <c r="D38" s="95" t="s">
        <v>123</v>
      </c>
      <c r="E38" s="57">
        <v>3</v>
      </c>
      <c r="F38" s="57">
        <f t="shared" si="6"/>
        <v>3</v>
      </c>
      <c r="G38" s="56" t="str">
        <f>VLOOKUP(B38,'[2]Sheet1'!$D$24:$U$57,18,0)</f>
        <v>10</v>
      </c>
      <c r="H38" s="56">
        <f t="shared" si="14"/>
        <v>13</v>
      </c>
      <c r="I38" s="56">
        <v>25</v>
      </c>
      <c r="J38" s="56">
        <f t="shared" si="15"/>
        <v>25</v>
      </c>
      <c r="K38" s="56">
        <v>2</v>
      </c>
      <c r="L38" s="56">
        <f t="shared" si="7"/>
        <v>2</v>
      </c>
      <c r="M38" s="56">
        <v>15</v>
      </c>
      <c r="N38" s="56">
        <v>15</v>
      </c>
      <c r="O38" s="56"/>
      <c r="P38" s="56"/>
      <c r="Q38" s="56"/>
      <c r="R38" s="87"/>
      <c r="S38" s="56"/>
      <c r="T38" s="56"/>
      <c r="U38" s="56"/>
      <c r="V38" s="56"/>
      <c r="W38" s="56">
        <f t="shared" si="16"/>
        <v>45</v>
      </c>
      <c r="X38" s="68" t="str">
        <f t="shared" si="17"/>
        <v>Yếu</v>
      </c>
      <c r="Y38" s="86">
        <f t="shared" si="18"/>
        <v>55</v>
      </c>
      <c r="Z38" s="68" t="str">
        <f t="shared" si="19"/>
        <v>TB</v>
      </c>
      <c r="AA38" s="58"/>
      <c r="AD38" s="96"/>
      <c r="AE38" s="96"/>
      <c r="AF38" s="96"/>
      <c r="AG38" s="96"/>
    </row>
    <row r="39" spans="1:27" s="59" customFormat="1" ht="18" customHeight="1">
      <c r="A39" s="71"/>
      <c r="B39" s="71"/>
      <c r="C39" s="72"/>
      <c r="D39" s="72"/>
      <c r="E39" s="75"/>
      <c r="F39" s="75"/>
      <c r="G39" s="97"/>
      <c r="H39" s="97"/>
      <c r="I39" s="69"/>
      <c r="J39" s="97"/>
      <c r="K39" s="97"/>
      <c r="L39" s="69"/>
      <c r="M39" s="69"/>
      <c r="N39" s="73"/>
      <c r="O39" s="74"/>
      <c r="P39" s="74"/>
      <c r="Q39" s="74"/>
      <c r="R39" s="74"/>
      <c r="S39" s="74"/>
      <c r="T39" s="74"/>
      <c r="U39" s="120" t="s">
        <v>46</v>
      </c>
      <c r="V39" s="120"/>
      <c r="W39" s="120"/>
      <c r="X39" s="120"/>
      <c r="Y39" s="120"/>
      <c r="Z39" s="120"/>
      <c r="AA39" s="120"/>
    </row>
    <row r="40" spans="1:35" s="24" customFormat="1" ht="18.75" customHeight="1">
      <c r="A40" s="2"/>
      <c r="B40" s="31" t="s">
        <v>42</v>
      </c>
      <c r="C40" s="18"/>
      <c r="D40" s="32"/>
      <c r="E40" s="76" t="s">
        <v>16</v>
      </c>
      <c r="F40" s="77" t="str">
        <f>E40</f>
        <v>BẢNG TỔNG HỢP</v>
      </c>
      <c r="G40" s="78"/>
      <c r="H40" s="79"/>
      <c r="I40" s="80"/>
      <c r="J40" s="79"/>
      <c r="K40" s="79"/>
      <c r="L40" s="79"/>
      <c r="M40" s="73"/>
      <c r="N40" s="30"/>
      <c r="O40" s="3"/>
      <c r="P40" s="3"/>
      <c r="Q40" s="3"/>
      <c r="R40" s="5"/>
      <c r="S40" s="5"/>
      <c r="T40" s="5"/>
      <c r="U40" s="81"/>
      <c r="V40" s="81"/>
      <c r="W40" s="2"/>
      <c r="X40" s="82"/>
      <c r="Y40" s="67" t="s">
        <v>47</v>
      </c>
      <c r="Z40" s="83"/>
      <c r="AA40" s="33"/>
      <c r="AB40" s="2"/>
      <c r="AC40" s="33"/>
      <c r="AD40" s="34"/>
      <c r="AE40" s="34"/>
      <c r="AF40" s="35"/>
      <c r="AG40" s="35"/>
      <c r="AH40" s="35"/>
      <c r="AI40" s="35"/>
    </row>
    <row r="41" spans="1:35" s="24" customFormat="1" ht="18.75" customHeight="1">
      <c r="A41" s="19"/>
      <c r="D41" s="23" t="s">
        <v>36</v>
      </c>
      <c r="E41" s="36" t="s">
        <v>33</v>
      </c>
      <c r="F41" s="20" t="s">
        <v>17</v>
      </c>
      <c r="G41" s="63" t="s">
        <v>10</v>
      </c>
      <c r="H41" s="21" t="s">
        <v>11</v>
      </c>
      <c r="I41" s="21" t="s">
        <v>3</v>
      </c>
      <c r="J41" s="21" t="s">
        <v>12</v>
      </c>
      <c r="K41" s="21" t="s">
        <v>13</v>
      </c>
      <c r="L41" s="21" t="s">
        <v>40</v>
      </c>
      <c r="M41" s="70"/>
      <c r="AA41" s="61"/>
      <c r="AB41" s="22"/>
      <c r="AC41" s="37"/>
      <c r="AD41" s="38"/>
      <c r="AE41" s="39"/>
      <c r="AF41" s="35"/>
      <c r="AG41" s="35"/>
      <c r="AH41" s="35"/>
      <c r="AI41" s="35"/>
    </row>
    <row r="42" spans="1:35" s="24" customFormat="1" ht="18.75" customHeight="1">
      <c r="A42" s="19"/>
      <c r="C42" s="40"/>
      <c r="D42" s="23" t="s">
        <v>35</v>
      </c>
      <c r="E42" s="41">
        <f>COUNTIF($Z$5:$Z$38,"XS")</f>
        <v>0</v>
      </c>
      <c r="F42" s="41">
        <f>COUNTIF($Z$5:$Z$38,"Tốt")</f>
        <v>1</v>
      </c>
      <c r="G42" s="64">
        <f>COUNTIF($Z$5:$Z$38,"Khá")</f>
        <v>7</v>
      </c>
      <c r="H42" s="41">
        <f>COUNTIF($Z$5:$Z$38,"TBK")</f>
        <v>0</v>
      </c>
      <c r="I42" s="41">
        <f>COUNTIF($Z$5:$Z$38,"TB")</f>
        <v>14</v>
      </c>
      <c r="J42" s="41">
        <f>COUNTIF($Z$5:$Z$38,"Yếu")</f>
        <v>5</v>
      </c>
      <c r="K42" s="41">
        <f>COUNTIF($Z$5:$Z$38,"Kém")</f>
        <v>7</v>
      </c>
      <c r="L42" s="42">
        <f>E42+F42+G42+H42+I42+J42+K42</f>
        <v>34</v>
      </c>
      <c r="M42" s="70"/>
      <c r="N42" s="43"/>
      <c r="O42" s="44"/>
      <c r="P42" s="44"/>
      <c r="Q42" s="44"/>
      <c r="X42" s="45"/>
      <c r="Z42" s="40"/>
      <c r="AA42" s="61"/>
      <c r="AB42" s="46"/>
      <c r="AC42" s="37"/>
      <c r="AD42" s="38"/>
      <c r="AE42" s="39"/>
      <c r="AF42" s="35"/>
      <c r="AG42" s="35"/>
      <c r="AH42" s="35"/>
      <c r="AI42" s="35"/>
    </row>
    <row r="43" spans="1:35" ht="18.75" customHeight="1">
      <c r="A43" s="101" t="s">
        <v>54</v>
      </c>
      <c r="B43" s="101"/>
      <c r="C43" s="47"/>
      <c r="D43" s="48" t="s">
        <v>34</v>
      </c>
      <c r="E43" s="49">
        <f>E42/34%</f>
        <v>0</v>
      </c>
      <c r="F43" s="49">
        <f aca="true" t="shared" si="20" ref="F43:K43">F42/34%</f>
        <v>2.941176470588235</v>
      </c>
      <c r="G43" s="49">
        <f t="shared" si="20"/>
        <v>20.588235294117645</v>
      </c>
      <c r="H43" s="49">
        <f t="shared" si="20"/>
        <v>0</v>
      </c>
      <c r="I43" s="49">
        <f t="shared" si="20"/>
        <v>41.17647058823529</v>
      </c>
      <c r="J43" s="49">
        <f t="shared" si="20"/>
        <v>14.705882352941176</v>
      </c>
      <c r="K43" s="49">
        <f t="shared" si="20"/>
        <v>20.588235294117645</v>
      </c>
      <c r="L43" s="50">
        <f>E43+F43+G43+H43+I43+J43+K43</f>
        <v>100</v>
      </c>
      <c r="M43" s="70"/>
      <c r="N43" s="43"/>
      <c r="O43" s="44"/>
      <c r="P43" s="44"/>
      <c r="Q43" s="44"/>
      <c r="R43" s="24"/>
      <c r="S43" s="24"/>
      <c r="T43" s="24"/>
      <c r="U43" s="24"/>
      <c r="V43" s="24"/>
      <c r="W43" s="24"/>
      <c r="X43" s="101" t="s">
        <v>48</v>
      </c>
      <c r="Y43" s="101"/>
      <c r="Z43" s="101"/>
      <c r="AA43" s="61"/>
      <c r="AB43" s="38"/>
      <c r="AC43" s="27"/>
      <c r="AD43" s="28"/>
      <c r="AE43" s="29"/>
      <c r="AF43" s="30"/>
      <c r="AG43" s="30"/>
      <c r="AH43" s="30"/>
      <c r="AI43" s="30"/>
    </row>
    <row r="44" ht="21" customHeight="1"/>
    <row r="45" spans="23:26" ht="21" customHeight="1">
      <c r="W45" s="112"/>
      <c r="X45" s="112"/>
      <c r="Y45" s="112"/>
      <c r="Z45" s="112"/>
    </row>
    <row r="46" ht="21" customHeight="1"/>
    <row r="47" ht="21" customHeight="1"/>
    <row r="48" ht="21" customHeight="1"/>
    <row r="49" ht="21" customHeight="1"/>
  </sheetData>
  <sheetProtection/>
  <mergeCells count="18">
    <mergeCell ref="W45:Z45"/>
    <mergeCell ref="AD5:AG5"/>
    <mergeCell ref="A3:A4"/>
    <mergeCell ref="B3:B4"/>
    <mergeCell ref="C3:C4"/>
    <mergeCell ref="D3:D4"/>
    <mergeCell ref="E3:H3"/>
    <mergeCell ref="I3:J3"/>
    <mergeCell ref="U39:AA39"/>
    <mergeCell ref="A43:B43"/>
    <mergeCell ref="X43:Z43"/>
    <mergeCell ref="A1:AC1"/>
    <mergeCell ref="A2:AC2"/>
    <mergeCell ref="W3:Z3"/>
    <mergeCell ref="AA3:AA4"/>
    <mergeCell ref="K3:L3"/>
    <mergeCell ref="M3:N3"/>
    <mergeCell ref="O3:T3"/>
  </mergeCells>
  <printOptions/>
  <pageMargins left="0.36" right="0" top="0.25" bottom="0" header="0.511811023622047" footer="0.511811023622047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4" sqref="L14"/>
    </sheetView>
  </sheetViews>
  <sheetFormatPr defaultColWidth="9" defaultRowHeight="15"/>
  <cols>
    <col min="1" max="1" width="3.69921875" style="2" customWidth="1"/>
    <col min="2" max="2" width="16.296875" style="51" customWidth="1"/>
    <col min="3" max="3" width="13.59765625" style="3" customWidth="1"/>
    <col min="4" max="4" width="7.09765625" style="26" customWidth="1"/>
    <col min="5" max="6" width="3.8984375" style="52" customWidth="1"/>
    <col min="7" max="7" width="4.69921875" style="62" customWidth="1"/>
    <col min="8" max="8" width="3.8984375" style="52" customWidth="1"/>
    <col min="9" max="10" width="3.8984375" style="25" customWidth="1"/>
    <col min="11" max="11" width="4.3984375" style="25" customWidth="1"/>
    <col min="12" max="15" width="3.8984375" style="25" customWidth="1"/>
    <col min="16" max="17" width="3.8984375" style="25" hidden="1" customWidth="1"/>
    <col min="18" max="18" width="8.69921875" style="25" customWidth="1"/>
    <col min="19" max="20" width="6.296875" style="25" customWidth="1"/>
    <col min="21" max="22" width="3.8984375" style="25" customWidth="1"/>
    <col min="23" max="23" width="3.796875" style="4" customWidth="1"/>
    <col min="24" max="24" width="6" style="4" customWidth="1"/>
    <col min="25" max="26" width="5.8984375" style="53" customWidth="1"/>
    <col min="27" max="27" width="10.296875" style="27" customWidth="1"/>
    <col min="28" max="16384" width="9" style="25" customWidth="1"/>
  </cols>
  <sheetData>
    <row r="1" spans="1:29" s="54" customFormat="1" ht="27" customHeight="1">
      <c r="A1" s="102" t="s">
        <v>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s="54" customFormat="1" ht="30.75" customHeight="1">
      <c r="A2" s="104" t="s">
        <v>57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7" s="55" customFormat="1" ht="19.5" customHeight="1">
      <c r="A3" s="121" t="s">
        <v>4</v>
      </c>
      <c r="B3" s="123" t="s">
        <v>5</v>
      </c>
      <c r="C3" s="125" t="s">
        <v>15</v>
      </c>
      <c r="D3" s="128" t="s">
        <v>6</v>
      </c>
      <c r="E3" s="117" t="s">
        <v>43</v>
      </c>
      <c r="F3" s="118"/>
      <c r="G3" s="118"/>
      <c r="H3" s="130"/>
      <c r="I3" s="109" t="s">
        <v>0</v>
      </c>
      <c r="J3" s="111"/>
      <c r="K3" s="109" t="s">
        <v>1</v>
      </c>
      <c r="L3" s="111"/>
      <c r="M3" s="109" t="s">
        <v>45</v>
      </c>
      <c r="N3" s="111"/>
      <c r="O3" s="109" t="s">
        <v>2</v>
      </c>
      <c r="P3" s="110"/>
      <c r="Q3" s="110"/>
      <c r="R3" s="110"/>
      <c r="S3" s="110"/>
      <c r="T3" s="111"/>
      <c r="U3" s="60" t="s">
        <v>41</v>
      </c>
      <c r="V3" s="60" t="s">
        <v>44</v>
      </c>
      <c r="W3" s="106" t="s">
        <v>14</v>
      </c>
      <c r="X3" s="107"/>
      <c r="Y3" s="107"/>
      <c r="Z3" s="127"/>
      <c r="AA3" s="123" t="s">
        <v>7</v>
      </c>
    </row>
    <row r="4" spans="1:27" s="66" customFormat="1" ht="57.75" customHeight="1">
      <c r="A4" s="122"/>
      <c r="B4" s="124"/>
      <c r="C4" s="126"/>
      <c r="D4" s="129"/>
      <c r="E4" s="85" t="s">
        <v>8</v>
      </c>
      <c r="F4" s="85" t="s">
        <v>9</v>
      </c>
      <c r="G4" s="85" t="s">
        <v>38</v>
      </c>
      <c r="H4" s="85" t="s">
        <v>9</v>
      </c>
      <c r="I4" s="85" t="s">
        <v>8</v>
      </c>
      <c r="J4" s="85" t="s">
        <v>9</v>
      </c>
      <c r="K4" s="85" t="s">
        <v>8</v>
      </c>
      <c r="L4" s="85" t="s">
        <v>9</v>
      </c>
      <c r="M4" s="85" t="s">
        <v>8</v>
      </c>
      <c r="N4" s="85" t="s">
        <v>9</v>
      </c>
      <c r="O4" s="85" t="s">
        <v>8</v>
      </c>
      <c r="P4" s="88" t="s">
        <v>55</v>
      </c>
      <c r="Q4" s="88" t="s">
        <v>56</v>
      </c>
      <c r="R4" s="85" t="s">
        <v>50</v>
      </c>
      <c r="S4" s="85" t="s">
        <v>51</v>
      </c>
      <c r="T4" s="85" t="s">
        <v>52</v>
      </c>
      <c r="U4" s="85" t="s">
        <v>49</v>
      </c>
      <c r="V4" s="85">
        <v>-10</v>
      </c>
      <c r="W4" s="85" t="s">
        <v>8</v>
      </c>
      <c r="X4" s="85" t="s">
        <v>39</v>
      </c>
      <c r="Y4" s="85" t="s">
        <v>9</v>
      </c>
      <c r="Z4" s="85" t="s">
        <v>39</v>
      </c>
      <c r="AA4" s="124"/>
    </row>
    <row r="5" spans="1:33" s="59" customFormat="1" ht="18" customHeight="1">
      <c r="A5" s="84">
        <v>1</v>
      </c>
      <c r="B5" s="95" t="s">
        <v>161</v>
      </c>
      <c r="C5" s="95" t="s">
        <v>162</v>
      </c>
      <c r="D5" s="95" t="s">
        <v>163</v>
      </c>
      <c r="E5" s="57">
        <v>3</v>
      </c>
      <c r="F5" s="57">
        <f>E5</f>
        <v>3</v>
      </c>
      <c r="G5" s="56" t="str">
        <f>VLOOKUP(B5,'[3]Sheet1'!$D$26:$V$34,19,0)</f>
        <v>8</v>
      </c>
      <c r="H5" s="56">
        <f>F5+G5</f>
        <v>11</v>
      </c>
      <c r="I5" s="56">
        <v>25</v>
      </c>
      <c r="J5" s="56">
        <f>I5</f>
        <v>25</v>
      </c>
      <c r="K5" s="56">
        <v>14</v>
      </c>
      <c r="L5" s="56">
        <v>10</v>
      </c>
      <c r="M5" s="56">
        <v>23</v>
      </c>
      <c r="N5" s="56">
        <f>M5</f>
        <v>23</v>
      </c>
      <c r="O5" s="56"/>
      <c r="P5" s="56"/>
      <c r="Q5" s="56"/>
      <c r="R5" s="87"/>
      <c r="S5" s="56"/>
      <c r="T5" s="56"/>
      <c r="U5" s="56"/>
      <c r="V5" s="56"/>
      <c r="W5" s="56">
        <f>E5+I5+K5+M5+O5</f>
        <v>65</v>
      </c>
      <c r="X5" s="68" t="str">
        <f>IF(W5&lt;35,"Kém",IF(W5&lt;50,"Yếu",IF(W5&lt;65,"TB",IF(W5&lt;80,"Khá",IF(W5&lt;90,"Tốt","XS")))))</f>
        <v>Khá</v>
      </c>
      <c r="Y5" s="86">
        <f>ROUND((H5+J5+L5+N5+R5+S5+T5+U5+V5),0)</f>
        <v>69</v>
      </c>
      <c r="Z5" s="68" t="str">
        <f>IF(Y5&lt;35,"Kém",IF(Y5&lt;50,"Yếu",IF(Y5&lt;65,"TB",IF(Y5&lt;80,"Khá",IF(Y5&lt;90,"Tốt","XS")))))</f>
        <v>Khá</v>
      </c>
      <c r="AA5" s="58"/>
      <c r="AD5" s="113"/>
      <c r="AE5" s="113"/>
      <c r="AF5" s="113"/>
      <c r="AG5" s="113"/>
    </row>
    <row r="6" spans="1:33" s="59" customFormat="1" ht="18" customHeight="1">
      <c r="A6" s="84">
        <v>2</v>
      </c>
      <c r="B6" s="95" t="s">
        <v>164</v>
      </c>
      <c r="C6" s="95" t="s">
        <v>165</v>
      </c>
      <c r="D6" s="95" t="s">
        <v>166</v>
      </c>
      <c r="E6" s="57">
        <v>3</v>
      </c>
      <c r="F6" s="57">
        <f aca="true" t="shared" si="0" ref="F6:F13">E6</f>
        <v>3</v>
      </c>
      <c r="G6" s="56" t="str">
        <f>VLOOKUP(B6,'[3]Sheet1'!$D$26:$V$34,19,0)</f>
        <v>12</v>
      </c>
      <c r="H6" s="56">
        <f aca="true" t="shared" si="1" ref="H6:H13">F6+G6</f>
        <v>15</v>
      </c>
      <c r="I6" s="56">
        <v>25</v>
      </c>
      <c r="J6" s="56">
        <f aca="true" t="shared" si="2" ref="J6:J13">I6</f>
        <v>25</v>
      </c>
      <c r="K6" s="56">
        <v>14</v>
      </c>
      <c r="L6" s="56">
        <v>12</v>
      </c>
      <c r="M6" s="56">
        <v>17</v>
      </c>
      <c r="N6" s="56">
        <f aca="true" t="shared" si="3" ref="N6:N13">M6</f>
        <v>17</v>
      </c>
      <c r="O6" s="56">
        <v>7</v>
      </c>
      <c r="P6" s="56"/>
      <c r="Q6" s="56"/>
      <c r="R6" s="87"/>
      <c r="S6" s="56"/>
      <c r="T6" s="56"/>
      <c r="U6" s="56"/>
      <c r="V6" s="56"/>
      <c r="W6" s="56">
        <f aca="true" t="shared" si="4" ref="W6:W13">E6+I6+K6+M6+O6</f>
        <v>66</v>
      </c>
      <c r="X6" s="68" t="str">
        <f aca="true" t="shared" si="5" ref="X6:X13">IF(W6&lt;35,"Kém",IF(W6&lt;50,"Yếu",IF(W6&lt;65,"TB",IF(W6&lt;80,"Khá",IF(W6&lt;90,"Tốt","XS")))))</f>
        <v>Khá</v>
      </c>
      <c r="Y6" s="86">
        <f aca="true" t="shared" si="6" ref="Y6:Y13">ROUND((H6+J6+L6+N6+R6+S6+T6+U6+V6),0)</f>
        <v>69</v>
      </c>
      <c r="Z6" s="68" t="str">
        <f aca="true" t="shared" si="7" ref="Z6:Z13">IF(Y6&lt;35,"Kém",IF(Y6&lt;50,"Yếu",IF(Y6&lt;65,"TB",IF(Y6&lt;80,"Khá",IF(Y6&lt;90,"Tốt","XS")))))</f>
        <v>Khá</v>
      </c>
      <c r="AA6" s="58"/>
      <c r="AD6" s="98"/>
      <c r="AE6" s="98"/>
      <c r="AF6" s="98"/>
      <c r="AG6" s="98"/>
    </row>
    <row r="7" spans="1:33" s="59" customFormat="1" ht="18" customHeight="1">
      <c r="A7" s="84">
        <v>3</v>
      </c>
      <c r="B7" s="95" t="s">
        <v>167</v>
      </c>
      <c r="C7" s="95" t="s">
        <v>168</v>
      </c>
      <c r="D7" s="95" t="s">
        <v>169</v>
      </c>
      <c r="E7" s="57">
        <v>3</v>
      </c>
      <c r="F7" s="57">
        <f t="shared" si="0"/>
        <v>3</v>
      </c>
      <c r="G7" s="56" t="str">
        <f>VLOOKUP(B7,'[3]Sheet1'!$D$26:$V$34,19,0)</f>
        <v>12</v>
      </c>
      <c r="H7" s="56">
        <f t="shared" si="1"/>
        <v>15</v>
      </c>
      <c r="I7" s="56">
        <v>25</v>
      </c>
      <c r="J7" s="56">
        <f t="shared" si="2"/>
        <v>25</v>
      </c>
      <c r="K7" s="56">
        <v>12</v>
      </c>
      <c r="L7" s="56">
        <v>12</v>
      </c>
      <c r="M7" s="56">
        <v>25</v>
      </c>
      <c r="N7" s="56">
        <f t="shared" si="3"/>
        <v>25</v>
      </c>
      <c r="O7" s="56">
        <v>7</v>
      </c>
      <c r="P7" s="56"/>
      <c r="Q7" s="56"/>
      <c r="R7" s="87"/>
      <c r="S7" s="56"/>
      <c r="T7" s="56"/>
      <c r="U7" s="56"/>
      <c r="V7" s="56"/>
      <c r="W7" s="56">
        <f t="shared" si="4"/>
        <v>72</v>
      </c>
      <c r="X7" s="68" t="str">
        <f t="shared" si="5"/>
        <v>Khá</v>
      </c>
      <c r="Y7" s="86">
        <f t="shared" si="6"/>
        <v>77</v>
      </c>
      <c r="Z7" s="68" t="str">
        <f t="shared" si="7"/>
        <v>Khá</v>
      </c>
      <c r="AA7" s="58"/>
      <c r="AD7" s="98"/>
      <c r="AE7" s="98"/>
      <c r="AF7" s="98"/>
      <c r="AG7" s="98"/>
    </row>
    <row r="8" spans="1:33" s="59" customFormat="1" ht="18" customHeight="1">
      <c r="A8" s="84">
        <v>4</v>
      </c>
      <c r="B8" s="95" t="s">
        <v>170</v>
      </c>
      <c r="C8" s="95" t="s">
        <v>171</v>
      </c>
      <c r="D8" s="95" t="s">
        <v>172</v>
      </c>
      <c r="E8" s="57">
        <v>3</v>
      </c>
      <c r="F8" s="57">
        <f t="shared" si="0"/>
        <v>3</v>
      </c>
      <c r="G8" s="56" t="str">
        <f>VLOOKUP(B8,'[3]Sheet1'!$D$26:$V$34,19,0)</f>
        <v>8</v>
      </c>
      <c r="H8" s="56">
        <f t="shared" si="1"/>
        <v>11</v>
      </c>
      <c r="I8" s="56">
        <v>25</v>
      </c>
      <c r="J8" s="56">
        <v>20</v>
      </c>
      <c r="K8" s="56">
        <v>13</v>
      </c>
      <c r="L8" s="56">
        <v>10</v>
      </c>
      <c r="M8" s="56">
        <v>21</v>
      </c>
      <c r="N8" s="56">
        <f t="shared" si="3"/>
        <v>21</v>
      </c>
      <c r="O8" s="56"/>
      <c r="P8" s="56"/>
      <c r="Q8" s="56"/>
      <c r="R8" s="87"/>
      <c r="S8" s="56"/>
      <c r="T8" s="56"/>
      <c r="U8" s="56"/>
      <c r="V8" s="56">
        <v>-10</v>
      </c>
      <c r="W8" s="56">
        <f t="shared" si="4"/>
        <v>62</v>
      </c>
      <c r="X8" s="68" t="str">
        <f t="shared" si="5"/>
        <v>TB</v>
      </c>
      <c r="Y8" s="86">
        <f t="shared" si="6"/>
        <v>52</v>
      </c>
      <c r="Z8" s="68" t="str">
        <f t="shared" si="7"/>
        <v>TB</v>
      </c>
      <c r="AA8" s="58"/>
      <c r="AD8" s="98"/>
      <c r="AE8" s="98"/>
      <c r="AF8" s="98"/>
      <c r="AG8" s="98"/>
    </row>
    <row r="9" spans="1:33" s="59" customFormat="1" ht="18" customHeight="1">
      <c r="A9" s="84">
        <v>5</v>
      </c>
      <c r="B9" s="95" t="s">
        <v>173</v>
      </c>
      <c r="C9" s="95" t="s">
        <v>174</v>
      </c>
      <c r="D9" s="95" t="s">
        <v>175</v>
      </c>
      <c r="E9" s="57">
        <v>3</v>
      </c>
      <c r="F9" s="57">
        <f t="shared" si="0"/>
        <v>3</v>
      </c>
      <c r="G9" s="56" t="str">
        <f>VLOOKUP(B9,'[3]Sheet1'!$D$26:$V$34,19,0)</f>
        <v>8</v>
      </c>
      <c r="H9" s="56">
        <f t="shared" si="1"/>
        <v>11</v>
      </c>
      <c r="I9" s="56">
        <v>25</v>
      </c>
      <c r="J9" s="56">
        <f t="shared" si="2"/>
        <v>25</v>
      </c>
      <c r="K9" s="56">
        <v>10</v>
      </c>
      <c r="L9" s="56">
        <v>10</v>
      </c>
      <c r="M9" s="56">
        <v>25</v>
      </c>
      <c r="N9" s="56">
        <f t="shared" si="3"/>
        <v>25</v>
      </c>
      <c r="O9" s="56">
        <v>10</v>
      </c>
      <c r="P9" s="56"/>
      <c r="Q9" s="56"/>
      <c r="R9" s="87"/>
      <c r="S9" s="56"/>
      <c r="T9" s="56"/>
      <c r="U9" s="56"/>
      <c r="V9" s="56"/>
      <c r="W9" s="56">
        <f t="shared" si="4"/>
        <v>73</v>
      </c>
      <c r="X9" s="68" t="str">
        <f t="shared" si="5"/>
        <v>Khá</v>
      </c>
      <c r="Y9" s="86">
        <f t="shared" si="6"/>
        <v>71</v>
      </c>
      <c r="Z9" s="68" t="str">
        <f t="shared" si="7"/>
        <v>Khá</v>
      </c>
      <c r="AA9" s="58"/>
      <c r="AD9" s="98"/>
      <c r="AE9" s="98"/>
      <c r="AF9" s="98"/>
      <c r="AG9" s="98"/>
    </row>
    <row r="10" spans="1:33" s="59" customFormat="1" ht="18" customHeight="1">
      <c r="A10" s="84">
        <v>6</v>
      </c>
      <c r="B10" s="95" t="s">
        <v>176</v>
      </c>
      <c r="C10" s="95" t="s">
        <v>177</v>
      </c>
      <c r="D10" s="95" t="s">
        <v>178</v>
      </c>
      <c r="E10" s="57">
        <v>3</v>
      </c>
      <c r="F10" s="57">
        <f t="shared" si="0"/>
        <v>3</v>
      </c>
      <c r="G10" s="56" t="str">
        <f>VLOOKUP(B10,'[3]Sheet1'!$D$26:$V$34,19,0)</f>
        <v>10</v>
      </c>
      <c r="H10" s="56">
        <f t="shared" si="1"/>
        <v>13</v>
      </c>
      <c r="I10" s="56">
        <v>25</v>
      </c>
      <c r="J10" s="56">
        <v>20</v>
      </c>
      <c r="K10" s="56">
        <v>12</v>
      </c>
      <c r="L10" s="56">
        <v>12</v>
      </c>
      <c r="M10" s="56">
        <v>19</v>
      </c>
      <c r="N10" s="56">
        <f t="shared" si="3"/>
        <v>19</v>
      </c>
      <c r="O10" s="56">
        <v>7</v>
      </c>
      <c r="P10" s="56"/>
      <c r="Q10" s="56"/>
      <c r="R10" s="87">
        <v>7</v>
      </c>
      <c r="S10" s="56"/>
      <c r="T10" s="56"/>
      <c r="U10" s="56"/>
      <c r="V10" s="56"/>
      <c r="W10" s="56">
        <f t="shared" si="4"/>
        <v>66</v>
      </c>
      <c r="X10" s="68" t="str">
        <f t="shared" si="5"/>
        <v>Khá</v>
      </c>
      <c r="Y10" s="86">
        <f t="shared" si="6"/>
        <v>71</v>
      </c>
      <c r="Z10" s="68" t="str">
        <f t="shared" si="7"/>
        <v>Khá</v>
      </c>
      <c r="AA10" s="58" t="s">
        <v>189</v>
      </c>
      <c r="AD10" s="98"/>
      <c r="AE10" s="98"/>
      <c r="AF10" s="98"/>
      <c r="AG10" s="98"/>
    </row>
    <row r="11" spans="1:33" s="59" customFormat="1" ht="18" customHeight="1">
      <c r="A11" s="84">
        <v>7</v>
      </c>
      <c r="B11" s="95" t="s">
        <v>179</v>
      </c>
      <c r="C11" s="95" t="s">
        <v>53</v>
      </c>
      <c r="D11" s="95" t="s">
        <v>180</v>
      </c>
      <c r="E11" s="57">
        <v>3</v>
      </c>
      <c r="F11" s="57">
        <f t="shared" si="0"/>
        <v>3</v>
      </c>
      <c r="G11" s="56" t="str">
        <f>VLOOKUP(B11,'[3]Sheet1'!$D$26:$V$34,19,0)</f>
        <v>8</v>
      </c>
      <c r="H11" s="56">
        <f t="shared" si="1"/>
        <v>11</v>
      </c>
      <c r="I11" s="56">
        <v>25</v>
      </c>
      <c r="J11" s="56">
        <f t="shared" si="2"/>
        <v>25</v>
      </c>
      <c r="K11" s="56">
        <v>13</v>
      </c>
      <c r="L11" s="56">
        <v>12</v>
      </c>
      <c r="M11" s="56">
        <v>19</v>
      </c>
      <c r="N11" s="56">
        <f t="shared" si="3"/>
        <v>19</v>
      </c>
      <c r="O11" s="56">
        <v>7</v>
      </c>
      <c r="P11" s="56"/>
      <c r="Q11" s="56"/>
      <c r="R11" s="87">
        <v>5</v>
      </c>
      <c r="S11" s="56"/>
      <c r="T11" s="56"/>
      <c r="U11" s="56">
        <v>5</v>
      </c>
      <c r="V11" s="56"/>
      <c r="W11" s="56">
        <f t="shared" si="4"/>
        <v>67</v>
      </c>
      <c r="X11" s="68" t="str">
        <f t="shared" si="5"/>
        <v>Khá</v>
      </c>
      <c r="Y11" s="86">
        <f t="shared" si="6"/>
        <v>77</v>
      </c>
      <c r="Z11" s="68" t="str">
        <f t="shared" si="7"/>
        <v>Khá</v>
      </c>
      <c r="AA11" s="58" t="s">
        <v>190</v>
      </c>
      <c r="AD11" s="98"/>
      <c r="AE11" s="98"/>
      <c r="AF11" s="98"/>
      <c r="AG11" s="98"/>
    </row>
    <row r="12" spans="1:33" s="59" customFormat="1" ht="18" customHeight="1">
      <c r="A12" s="84">
        <v>8</v>
      </c>
      <c r="B12" s="95" t="s">
        <v>181</v>
      </c>
      <c r="C12" s="95" t="s">
        <v>182</v>
      </c>
      <c r="D12" s="95" t="s">
        <v>183</v>
      </c>
      <c r="E12" s="57">
        <v>3</v>
      </c>
      <c r="F12" s="57">
        <f t="shared" si="0"/>
        <v>3</v>
      </c>
      <c r="G12" s="56" t="str">
        <f>VLOOKUP(B12,'[3]Sheet1'!$D$26:$V$34,19,0)</f>
        <v>10</v>
      </c>
      <c r="H12" s="56">
        <f t="shared" si="1"/>
        <v>13</v>
      </c>
      <c r="I12" s="56">
        <v>25</v>
      </c>
      <c r="J12" s="56">
        <f t="shared" si="2"/>
        <v>25</v>
      </c>
      <c r="K12" s="56">
        <v>10</v>
      </c>
      <c r="L12" s="56">
        <v>12</v>
      </c>
      <c r="M12" s="56">
        <v>25</v>
      </c>
      <c r="N12" s="56">
        <f t="shared" si="3"/>
        <v>25</v>
      </c>
      <c r="O12" s="56">
        <v>7</v>
      </c>
      <c r="P12" s="56"/>
      <c r="Q12" s="56"/>
      <c r="R12" s="87"/>
      <c r="S12" s="56"/>
      <c r="T12" s="56"/>
      <c r="U12" s="56"/>
      <c r="V12" s="56"/>
      <c r="W12" s="56">
        <f t="shared" si="4"/>
        <v>70</v>
      </c>
      <c r="X12" s="68" t="str">
        <f t="shared" si="5"/>
        <v>Khá</v>
      </c>
      <c r="Y12" s="86">
        <f t="shared" si="6"/>
        <v>75</v>
      </c>
      <c r="Z12" s="68" t="str">
        <f t="shared" si="7"/>
        <v>Khá</v>
      </c>
      <c r="AA12" s="58"/>
      <c r="AD12" s="98"/>
      <c r="AE12" s="98"/>
      <c r="AF12" s="98"/>
      <c r="AG12" s="98"/>
    </row>
    <row r="13" spans="1:33" s="59" customFormat="1" ht="18" customHeight="1">
      <c r="A13" s="84">
        <v>9</v>
      </c>
      <c r="B13" s="95" t="s">
        <v>184</v>
      </c>
      <c r="C13" s="95" t="s">
        <v>185</v>
      </c>
      <c r="D13" s="95" t="s">
        <v>183</v>
      </c>
      <c r="E13" s="57">
        <v>3</v>
      </c>
      <c r="F13" s="57">
        <f t="shared" si="0"/>
        <v>3</v>
      </c>
      <c r="G13" s="56" t="str">
        <f>VLOOKUP(B13,'[3]Sheet1'!$D$26:$V$34,19,0)</f>
        <v>10</v>
      </c>
      <c r="H13" s="56">
        <f t="shared" si="1"/>
        <v>13</v>
      </c>
      <c r="I13" s="56">
        <v>25</v>
      </c>
      <c r="J13" s="56">
        <f t="shared" si="2"/>
        <v>25</v>
      </c>
      <c r="K13" s="56">
        <v>12</v>
      </c>
      <c r="L13" s="56">
        <v>12</v>
      </c>
      <c r="M13" s="56">
        <v>19</v>
      </c>
      <c r="N13" s="56">
        <f t="shared" si="3"/>
        <v>19</v>
      </c>
      <c r="O13" s="56">
        <v>10</v>
      </c>
      <c r="P13" s="56"/>
      <c r="Q13" s="56"/>
      <c r="R13" s="87">
        <v>10</v>
      </c>
      <c r="S13" s="56"/>
      <c r="T13" s="56"/>
      <c r="U13" s="56"/>
      <c r="V13" s="56"/>
      <c r="W13" s="56">
        <f t="shared" si="4"/>
        <v>69</v>
      </c>
      <c r="X13" s="68" t="str">
        <f t="shared" si="5"/>
        <v>Khá</v>
      </c>
      <c r="Y13" s="86">
        <f t="shared" si="6"/>
        <v>79</v>
      </c>
      <c r="Z13" s="68" t="str">
        <f t="shared" si="7"/>
        <v>Khá</v>
      </c>
      <c r="AA13" s="58" t="s">
        <v>186</v>
      </c>
      <c r="AD13" s="98"/>
      <c r="AE13" s="98"/>
      <c r="AF13" s="98"/>
      <c r="AG13" s="98"/>
    </row>
    <row r="14" spans="1:27" s="59" customFormat="1" ht="18" customHeight="1">
      <c r="A14" s="71"/>
      <c r="B14" s="71"/>
      <c r="C14" s="72"/>
      <c r="D14" s="72"/>
      <c r="E14" s="75"/>
      <c r="F14" s="75"/>
      <c r="G14" s="99"/>
      <c r="H14" s="99"/>
      <c r="I14" s="69"/>
      <c r="J14" s="99"/>
      <c r="K14" s="99"/>
      <c r="L14" s="69"/>
      <c r="M14" s="69"/>
      <c r="N14" s="73"/>
      <c r="O14" s="74"/>
      <c r="P14" s="74"/>
      <c r="Q14" s="74"/>
      <c r="R14" s="74"/>
      <c r="S14" s="74"/>
      <c r="T14" s="74"/>
      <c r="U14" s="120" t="s">
        <v>46</v>
      </c>
      <c r="V14" s="120"/>
      <c r="W14" s="120"/>
      <c r="X14" s="120"/>
      <c r="Y14" s="120"/>
      <c r="Z14" s="120"/>
      <c r="AA14" s="120"/>
    </row>
    <row r="15" spans="1:35" s="24" customFormat="1" ht="18.75" customHeight="1">
      <c r="A15" s="2"/>
      <c r="B15" s="31" t="s">
        <v>42</v>
      </c>
      <c r="C15" s="18"/>
      <c r="D15" s="32"/>
      <c r="E15" s="76" t="s">
        <v>16</v>
      </c>
      <c r="F15" s="77" t="str">
        <f>E15</f>
        <v>BẢNG TỔNG HỢP</v>
      </c>
      <c r="G15" s="78"/>
      <c r="H15" s="79"/>
      <c r="I15" s="80"/>
      <c r="J15" s="79"/>
      <c r="K15" s="79"/>
      <c r="L15" s="79"/>
      <c r="M15" s="73"/>
      <c r="N15" s="30"/>
      <c r="O15" s="3"/>
      <c r="P15" s="3"/>
      <c r="Q15" s="3"/>
      <c r="R15" s="5"/>
      <c r="S15" s="5"/>
      <c r="T15" s="5"/>
      <c r="U15" s="81"/>
      <c r="V15" s="81"/>
      <c r="W15" s="2"/>
      <c r="X15" s="82"/>
      <c r="Y15" s="67" t="s">
        <v>47</v>
      </c>
      <c r="Z15" s="83"/>
      <c r="AA15" s="33"/>
      <c r="AB15" s="2"/>
      <c r="AC15" s="33"/>
      <c r="AD15" s="34"/>
      <c r="AE15" s="34"/>
      <c r="AF15" s="35"/>
      <c r="AG15" s="35"/>
      <c r="AH15" s="35"/>
      <c r="AI15" s="35"/>
    </row>
    <row r="16" spans="1:35" s="24" customFormat="1" ht="18.75" customHeight="1">
      <c r="A16" s="19"/>
      <c r="D16" s="23" t="s">
        <v>36</v>
      </c>
      <c r="E16" s="36" t="s">
        <v>33</v>
      </c>
      <c r="F16" s="20" t="s">
        <v>17</v>
      </c>
      <c r="G16" s="63" t="s">
        <v>10</v>
      </c>
      <c r="H16" s="21" t="s">
        <v>11</v>
      </c>
      <c r="I16" s="21" t="s">
        <v>3</v>
      </c>
      <c r="J16" s="21" t="s">
        <v>12</v>
      </c>
      <c r="K16" s="21" t="s">
        <v>13</v>
      </c>
      <c r="L16" s="21" t="s">
        <v>40</v>
      </c>
      <c r="M16" s="70"/>
      <c r="AA16" s="61"/>
      <c r="AB16" s="22"/>
      <c r="AC16" s="37"/>
      <c r="AD16" s="38"/>
      <c r="AE16" s="39"/>
      <c r="AF16" s="35"/>
      <c r="AG16" s="35"/>
      <c r="AH16" s="35"/>
      <c r="AI16" s="35"/>
    </row>
    <row r="17" spans="1:35" s="24" customFormat="1" ht="18.75" customHeight="1">
      <c r="A17" s="19"/>
      <c r="C17" s="40"/>
      <c r="D17" s="23" t="s">
        <v>35</v>
      </c>
      <c r="E17" s="41">
        <f>COUNTIF($Z$5:$Z$13,"XS")</f>
        <v>0</v>
      </c>
      <c r="F17" s="41">
        <f>COUNTIF($Z$5:$Z$13,"Tốt")</f>
        <v>0</v>
      </c>
      <c r="G17" s="64">
        <f>COUNTIF($Z$5:$Z$13,"Khá")</f>
        <v>8</v>
      </c>
      <c r="H17" s="41">
        <f>COUNTIF($Z$5:$Z$13,"TBK")</f>
        <v>0</v>
      </c>
      <c r="I17" s="41">
        <f>COUNTIF($Z$5:$Z$13,"TB")</f>
        <v>1</v>
      </c>
      <c r="J17" s="41">
        <f>COUNTIF($Z$5:$Z$13,"Yếu")</f>
        <v>0</v>
      </c>
      <c r="K17" s="41">
        <f>COUNTIF($Z$5:$Z$13,"Kém")</f>
        <v>0</v>
      </c>
      <c r="L17" s="42">
        <f>E17+F17+G17+H17+I17+J17+K17</f>
        <v>9</v>
      </c>
      <c r="M17" s="70"/>
      <c r="N17" s="43"/>
      <c r="O17" s="44"/>
      <c r="P17" s="44"/>
      <c r="Q17" s="44"/>
      <c r="X17" s="45"/>
      <c r="Z17" s="40"/>
      <c r="AA17" s="61"/>
      <c r="AB17" s="46"/>
      <c r="AC17" s="37"/>
      <c r="AD17" s="38"/>
      <c r="AE17" s="39"/>
      <c r="AF17" s="35"/>
      <c r="AG17" s="35"/>
      <c r="AH17" s="35"/>
      <c r="AI17" s="35"/>
    </row>
    <row r="18" spans="1:35" ht="18.75" customHeight="1">
      <c r="A18" s="101" t="s">
        <v>54</v>
      </c>
      <c r="B18" s="101"/>
      <c r="C18" s="47"/>
      <c r="D18" s="48" t="s">
        <v>34</v>
      </c>
      <c r="E18" s="49">
        <f>E17/33%</f>
        <v>0</v>
      </c>
      <c r="F18" s="49">
        <f aca="true" t="shared" si="8" ref="F18:K18">F17/10%</f>
        <v>0</v>
      </c>
      <c r="G18" s="49">
        <f t="shared" si="8"/>
        <v>80</v>
      </c>
      <c r="H18" s="49">
        <f t="shared" si="8"/>
        <v>0</v>
      </c>
      <c r="I18" s="49">
        <f t="shared" si="8"/>
        <v>10</v>
      </c>
      <c r="J18" s="49">
        <f t="shared" si="8"/>
        <v>0</v>
      </c>
      <c r="K18" s="49">
        <f t="shared" si="8"/>
        <v>0</v>
      </c>
      <c r="L18" s="50">
        <f>E18+F18+G18+H18+I18+J18+K18</f>
        <v>90</v>
      </c>
      <c r="M18" s="70"/>
      <c r="N18" s="43"/>
      <c r="O18" s="44"/>
      <c r="P18" s="44"/>
      <c r="Q18" s="44"/>
      <c r="R18" s="24"/>
      <c r="S18" s="24"/>
      <c r="T18" s="24"/>
      <c r="U18" s="24"/>
      <c r="V18" s="24"/>
      <c r="W18" s="24"/>
      <c r="X18" s="101" t="s">
        <v>48</v>
      </c>
      <c r="Y18" s="101"/>
      <c r="Z18" s="101"/>
      <c r="AA18" s="61"/>
      <c r="AB18" s="38"/>
      <c r="AC18" s="27"/>
      <c r="AD18" s="28"/>
      <c r="AE18" s="29"/>
      <c r="AF18" s="30"/>
      <c r="AG18" s="30"/>
      <c r="AH18" s="30"/>
      <c r="AI18" s="30"/>
    </row>
  </sheetData>
  <sheetProtection/>
  <mergeCells count="17">
    <mergeCell ref="W3:Z3"/>
    <mergeCell ref="M3:N3"/>
    <mergeCell ref="D3:D4"/>
    <mergeCell ref="E3:H3"/>
    <mergeCell ref="I3:J3"/>
    <mergeCell ref="K3:L3"/>
    <mergeCell ref="O3:T3"/>
    <mergeCell ref="U14:AA14"/>
    <mergeCell ref="A18:B18"/>
    <mergeCell ref="X18:Z18"/>
    <mergeCell ref="AD5:AG5"/>
    <mergeCell ref="A1:AC1"/>
    <mergeCell ref="A2:AC2"/>
    <mergeCell ref="A3:A4"/>
    <mergeCell ref="B3:B4"/>
    <mergeCell ref="C3:C4"/>
    <mergeCell ref="AA3:AA4"/>
  </mergeCells>
  <printOptions/>
  <pageMargins left="0.36" right="0" top="0.25" bottom="0" header="0.511811023622047" footer="0.511811023622047"/>
  <pageSetup horizontalDpi="600" verticalDpi="600" orientation="portrait" paperSize="9" scale="5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Color</cp:lastModifiedBy>
  <cp:lastPrinted>2020-02-03T03:04:31Z</cp:lastPrinted>
  <dcterms:created xsi:type="dcterms:W3CDTF">2001-01-08T20:22:33Z</dcterms:created>
  <dcterms:modified xsi:type="dcterms:W3CDTF">2020-02-03T03:10:24Z</dcterms:modified>
  <cp:category/>
  <cp:version/>
  <cp:contentType/>
  <cp:contentStatus/>
</cp:coreProperties>
</file>